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soj\Documents\webinar stuff\Coalition\"/>
    </mc:Choice>
  </mc:AlternateContent>
  <bookViews>
    <workbookView xWindow="0" yWindow="0" windowWidth="19332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5" i="1" l="1"/>
  <c r="A604" i="1"/>
  <c r="A603" i="1"/>
  <c r="A602" i="1"/>
  <c r="A601" i="1"/>
  <c r="A600" i="1"/>
  <c r="A599" i="1"/>
  <c r="A598" i="1"/>
  <c r="A597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<sst xmlns="http://schemas.openxmlformats.org/spreadsheetml/2006/main" count="2" uniqueCount="1">
  <si>
    <t xml:space="preserve">What is one thing about project management you are seeking to learn or do better?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</si>
</sst>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5"/>
  <sheetViews>
    <sheetView tabSelected="1" workbookViewId="0">
      <selection activeCell="A15" sqref="A15"/>
    </sheetView>
  </sheetViews>
  <sheetFormatPr defaultRowHeight="14.4" x14ac:dyDescent="0.3"/>
  <cols>
    <col min="1" max="1" width="101" style="2" customWidth="1"/>
  </cols>
  <sheetData>
    <row r="1" spans="1:1" x14ac:dyDescent="0.3">
      <c r="A1" s="1" t="s">
        <v>0</v>
      </c>
    </row>
    <row r="2" spans="1:1" x14ac:dyDescent="0.3">
      <c r="A2" s="2" t="str">
        <f>"""keeping the balls in the air"" - management of moving parts"</f>
        <v>"keeping the balls in the air" - management of moving parts</v>
      </c>
    </row>
    <row r="3" spans="1:1" x14ac:dyDescent="0.3">
      <c r="A3" s="2" t="str">
        <f>"A structure"</f>
        <v>A structure</v>
      </c>
    </row>
    <row r="4" spans="1:1" x14ac:dyDescent="0.3">
      <c r="A4" s="2" t="str">
        <f>"about sources of funding for projects"</f>
        <v>about sources of funding for projects</v>
      </c>
    </row>
    <row r="5" spans="1:1" x14ac:dyDescent="0.3">
      <c r="A5" s="2" t="str">
        <f>"all of it- but mainly funding"</f>
        <v>all of it- but mainly funding</v>
      </c>
    </row>
    <row r="6" spans="1:1" x14ac:dyDescent="0.3">
      <c r="A6" s="2" t="str">
        <f>"all of it!"</f>
        <v>all of it!</v>
      </c>
    </row>
    <row r="7" spans="1:1" x14ac:dyDescent="0.3">
      <c r="A7" s="2" t="str">
        <f>"Always looking for new strategies to improvem my project management skills"</f>
        <v>Always looking for new strategies to improvem my project management skills</v>
      </c>
    </row>
    <row r="8" spans="1:1" x14ac:dyDescent="0.3">
      <c r="A8" s="2" t="str">
        <f>"Any new tips for PM software and also the ways other museums are using PM"</f>
        <v>Any new tips for PM software and also the ways other museums are using PM</v>
      </c>
    </row>
    <row r="9" spans="1:1" x14ac:dyDescent="0.3">
      <c r="A9" s="2" t="str">
        <f>"Any new tricks for organizing and tracking projects."</f>
        <v>Any new tricks for organizing and tracking projects.</v>
      </c>
    </row>
    <row r="10" spans="1:1" x14ac:dyDescent="0.3">
      <c r="A10" s="2" t="str">
        <f>"apps"</f>
        <v>apps</v>
      </c>
    </row>
    <row r="11" spans="1:1" ht="28.8" x14ac:dyDescent="0.3">
      <c r="A11" s="2" t="str">
        <f>"Are there tools that will make me more efficient? Sometimes technology is NOT a help, so I'm curious to see if there are tools that WILL make a difference."</f>
        <v>Are there tools that will make me more efficient? Sometimes technology is NOT a help, so I'm curious to see if there are tools that WILL make a difference.</v>
      </c>
    </row>
    <row r="12" spans="1:1" x14ac:dyDescent="0.3">
      <c r="A12" s="2" t="str">
        <f>"articulate its value for our community to potential funders"</f>
        <v>articulate its value for our community to potential funders</v>
      </c>
    </row>
    <row r="13" spans="1:1" ht="28.8" x14ac:dyDescent="0.3">
      <c r="A13" s="2" t="str">
        <f>"As a lone arranger, I find myself pulled in many directions. I would like to learn methods for keeping myself and the project organized. "</f>
        <v xml:space="preserve">As a lone arranger, I find myself pulled in many directions. I would like to learn methods for keeping myself and the project organized. </v>
      </c>
    </row>
    <row r="14" spans="1:1" x14ac:dyDescent="0.3">
      <c r="A14" s="2" t="str">
        <f>"assessing the collection(s) for writing the work plan"</f>
        <v>assessing the collection(s) for writing the work plan</v>
      </c>
    </row>
    <row r="15" spans="1:1" x14ac:dyDescent="0.3">
      <c r="A15" s="2" t="str">
        <f>"Assessment "</f>
        <v xml:space="preserve">Assessment </v>
      </c>
    </row>
    <row r="16" spans="1:1" x14ac:dyDescent="0.3">
      <c r="A16" s="2" t="str">
        <f>"assigning roles, and setting timelines"</f>
        <v>assigning roles, and setting timelines</v>
      </c>
    </row>
    <row r="17" spans="1:1" x14ac:dyDescent="0.3">
      <c r="A17" s="2" t="str">
        <f>"assigning roles/duties to others"</f>
        <v>assigning roles/duties to others</v>
      </c>
    </row>
    <row r="18" spans="1:1" x14ac:dyDescent="0.3">
      <c r="A18" s="2" t="str">
        <f>"balance detail v big picture level of planning and updates to full team"</f>
        <v>balance detail v big picture level of planning and updates to full team</v>
      </c>
    </row>
    <row r="19" spans="1:1" x14ac:dyDescent="0.3">
      <c r="A19" s="2" t="str">
        <f>"Balancing multiple projects"</f>
        <v>Balancing multiple projects</v>
      </c>
    </row>
    <row r="20" spans="1:1" x14ac:dyDescent="0.3">
      <c r="A20" s="2" t="str">
        <f>"Balancing the interconnected pieces (do ""A"" then ""B"" but ""D"" can be done either before or after ""C"" etc."</f>
        <v>Balancing the interconnected pieces (do "A" then "B" but "D" can be done either before or after "C" etc.</v>
      </c>
    </row>
    <row r="21" spans="1:1" x14ac:dyDescent="0.3">
      <c r="A21" s="2" t="str">
        <f>"be able to predict how long something will take, be able to estimate supplies accurately"</f>
        <v>be able to predict how long something will take, be able to estimate supplies accurately</v>
      </c>
    </row>
    <row r="22" spans="1:1" x14ac:dyDescent="0.3">
      <c r="A22" s="2" t="str">
        <f>"Be more efficient. "</f>
        <v xml:space="preserve">Be more efficient. </v>
      </c>
    </row>
    <row r="23" spans="1:1" x14ac:dyDescent="0.3">
      <c r="A23" s="2" t="str">
        <f>"become more aware of outcomes "</f>
        <v xml:space="preserve">become more aware of outcomes </v>
      </c>
    </row>
    <row r="24" spans="1:1" x14ac:dyDescent="0.3">
      <c r="A24" s="2" t="str">
        <f>"Become more disciplined and process oriented"</f>
        <v>Become more disciplined and process oriented</v>
      </c>
    </row>
    <row r="25" spans="1:1" x14ac:dyDescent="0.3">
      <c r="A25" s="2" t="str">
        <f>"Become more effective with managing projects."</f>
        <v>Become more effective with managing projects.</v>
      </c>
    </row>
    <row r="26" spans="1:1" x14ac:dyDescent="0.3">
      <c r="A26" s="2" t="str">
        <f>"Become more focused on outcomes"</f>
        <v>Become more focused on outcomes</v>
      </c>
    </row>
    <row r="27" spans="1:1" x14ac:dyDescent="0.3">
      <c r="A27" s="2" t="str">
        <f>"Beginning is always easy, it's staying focused and wrapping up that are elusive."</f>
        <v>Beginning is always easy, it's staying focused and wrapping up that are elusive.</v>
      </c>
    </row>
    <row r="28" spans="1:1" x14ac:dyDescent="0.3">
      <c r="A28" s="2" t="str">
        <f>"Being able to keep track of and move forward with all projects when have a large number to manage at one time"</f>
        <v>Being able to keep track of and move forward with all projects when have a large number to manage at one time</v>
      </c>
    </row>
    <row r="29" spans="1:1" x14ac:dyDescent="0.3">
      <c r="A29" s="2" t="str">
        <f>"Being able to step back and assess the entire project - rather than getting bogged down in the details."</f>
        <v>Being able to step back and assess the entire project - rather than getting bogged down in the details.</v>
      </c>
    </row>
    <row r="30" spans="1:1" x14ac:dyDescent="0.3">
      <c r="A30" s="2" t="str">
        <f>"Best practice"</f>
        <v>Best practice</v>
      </c>
    </row>
    <row r="31" spans="1:1" x14ac:dyDescent="0.3">
      <c r="A31" s="2" t="str">
        <f>"best practices"</f>
        <v>best practices</v>
      </c>
    </row>
    <row r="32" spans="1:1" x14ac:dyDescent="0.3">
      <c r="A32" s="2" t="str">
        <f>"best practices"</f>
        <v>best practices</v>
      </c>
    </row>
    <row r="33" spans="1:1" x14ac:dyDescent="0.3">
      <c r="A33" s="2" t="str">
        <f>"best practices"</f>
        <v>best practices</v>
      </c>
    </row>
    <row r="34" spans="1:1" x14ac:dyDescent="0.3">
      <c r="A34" s="2" t="str">
        <f>"Best practices and tools so that I am not reinventing the wheel!"</f>
        <v>Best practices and tools so that I am not reinventing the wheel!</v>
      </c>
    </row>
    <row r="35" spans="1:1" x14ac:dyDescent="0.3">
      <c r="A35" s="2" t="str">
        <f>"best practices for developing and adhering to a consistent approach"</f>
        <v>best practices for developing and adhering to a consistent approach</v>
      </c>
    </row>
    <row r="36" spans="1:1" x14ac:dyDescent="0.3">
      <c r="A36" s="2" t="str">
        <f>"Best practices for pre-planning a project"</f>
        <v>Best practices for pre-planning a project</v>
      </c>
    </row>
    <row r="37" spans="1:1" x14ac:dyDescent="0.3">
      <c r="A37" s="2" t="str">
        <f>"Best practices for starting a project"</f>
        <v>Best practices for starting a project</v>
      </c>
    </row>
    <row r="38" spans="1:1" x14ac:dyDescent="0.3">
      <c r="A38" s="2" t="str">
        <f>"Best practices/professional standards for planning &amp; executing projects"</f>
        <v>Best practices/professional standards for planning &amp; executing projects</v>
      </c>
    </row>
    <row r="39" spans="1:1" x14ac:dyDescent="0.3">
      <c r="A39" s="2" t="str">
        <f>"better advance planning"</f>
        <v>better advance planning</v>
      </c>
    </row>
    <row r="40" spans="1:1" x14ac:dyDescent="0.3">
      <c r="A40" s="2" t="str">
        <f>"Better and more efficient planning! "</f>
        <v xml:space="preserve">Better and more efficient planning! </v>
      </c>
    </row>
    <row r="41" spans="1:1" x14ac:dyDescent="0.3">
      <c r="A41" s="2" t="str">
        <f>"Better communication between stakeholders "</f>
        <v xml:space="preserve">Better communication between stakeholders </v>
      </c>
    </row>
    <row r="42" spans="1:1" x14ac:dyDescent="0.3">
      <c r="A42" s="2" t="str">
        <f>"Better coordinating projects that involve multiple people or multiple departments. "</f>
        <v xml:space="preserve">Better coordinating projects that involve multiple people or multiple departments. </v>
      </c>
    </row>
    <row r="43" spans="1:1" x14ac:dyDescent="0.3">
      <c r="A43" s="2" t="str">
        <f>"Better Decision Making"</f>
        <v>Better Decision Making</v>
      </c>
    </row>
    <row r="44" spans="1:1" x14ac:dyDescent="0.3">
      <c r="A44" s="2" t="str">
        <f>"better defining resource capabilities and capacity"</f>
        <v>better defining resource capabilities and capacity</v>
      </c>
    </row>
    <row r="45" spans="1:1" x14ac:dyDescent="0.3">
      <c r="A45" s="2" t="str">
        <f>"Better initial planning"</f>
        <v>Better initial planning</v>
      </c>
    </row>
    <row r="46" spans="1:1" x14ac:dyDescent="0.3">
      <c r="A46" s="2" t="str">
        <f>"Better knowledge of the planning process."</f>
        <v>Better knowledge of the planning process.</v>
      </c>
    </row>
    <row r="47" spans="1:1" x14ac:dyDescent="0.3">
      <c r="A47" s="2" t="str">
        <f>"Better means for drafting and tracking project progress and plans."</f>
        <v>Better means for drafting and tracking project progress and plans.</v>
      </c>
    </row>
    <row r="48" spans="1:1" x14ac:dyDescent="0.3">
      <c r="A48" s="2" t="str">
        <f>"Better organizational and time management skills."</f>
        <v>Better organizational and time management skills.</v>
      </c>
    </row>
    <row r="49" spans="1:1" x14ac:dyDescent="0.3">
      <c r="A49" s="2" t="str">
        <f>"Better overall organization"</f>
        <v>Better overall organization</v>
      </c>
    </row>
    <row r="50" spans="1:1" x14ac:dyDescent="0.3">
      <c r="A50" s="2" t="str">
        <f>"better planning for projects and advocating for support for projects"</f>
        <v>better planning for projects and advocating for support for projects</v>
      </c>
    </row>
    <row r="51" spans="1:1" x14ac:dyDescent="0.3">
      <c r="A51" s="2" t="str">
        <f>"Better planning."</f>
        <v>Better planning.</v>
      </c>
    </row>
    <row r="52" spans="1:1" x14ac:dyDescent="0.3">
      <c r="A52" s="2" t="str">
        <f>"better time management"</f>
        <v>better time management</v>
      </c>
    </row>
    <row r="53" spans="1:1" x14ac:dyDescent="0.3">
      <c r="A53" s="2" t="str">
        <f>"Better ways of holding team accountable for their work, setting and keeping timelines"</f>
        <v>Better ways of holding team accountable for their work, setting and keeping timelines</v>
      </c>
    </row>
    <row r="54" spans="1:1" x14ac:dyDescent="0.3">
      <c r="A54" s="2" t="str">
        <f>"Better ways to evaluate successes or failures"</f>
        <v>Better ways to evaluate successes or failures</v>
      </c>
    </row>
    <row r="55" spans="1:1" x14ac:dyDescent="0.3">
      <c r="A55" s="2" t="str">
        <f>"Breaking down the steps"</f>
        <v>Breaking down the steps</v>
      </c>
    </row>
    <row r="56" spans="1:1" x14ac:dyDescent="0.3">
      <c r="A56" s="2" t="str">
        <f>"Budget"</f>
        <v>Budget</v>
      </c>
    </row>
    <row r="57" spans="1:1" x14ac:dyDescent="0.3">
      <c r="A57" s="2" t="str">
        <f>"Budget time better and communicate effectively"</f>
        <v>Budget time better and communicate effectively</v>
      </c>
    </row>
    <row r="58" spans="1:1" x14ac:dyDescent="0.3">
      <c r="A58" s="2" t="str">
        <f>"Budget tracking &amp; reconciliations methods"</f>
        <v>Budget tracking &amp; reconciliations methods</v>
      </c>
    </row>
    <row r="59" spans="1:1" x14ac:dyDescent="0.3">
      <c r="A59" s="2" t="str">
        <f>"Budgeting the time"</f>
        <v>Budgeting the time</v>
      </c>
    </row>
    <row r="60" spans="1:1" x14ac:dyDescent="0.3">
      <c r="A60" s="2" t="str">
        <f>"Budgeting, team work/ delegation, time management"</f>
        <v>Budgeting, team work/ delegation, time management</v>
      </c>
    </row>
    <row r="61" spans="1:1" x14ac:dyDescent="0.3">
      <c r="A61" s="2" t="str">
        <f>"Build a strong foundation when planning the project so I can deal with setbacks and other obstacles when they arise."</f>
        <v>Build a strong foundation when planning the project so I can deal with setbacks and other obstacles when they arise.</v>
      </c>
    </row>
    <row r="62" spans="1:1" x14ac:dyDescent="0.3">
      <c r="A62" s="2" t="str">
        <f>"buy-in from others for projects and delegation of tasks"</f>
        <v>buy-in from others for projects and delegation of tasks</v>
      </c>
    </row>
    <row r="63" spans="1:1" x14ac:dyDescent="0.3">
      <c r="A63" s="2" t="str">
        <f>"buy-in, follow-up"</f>
        <v>buy-in, follow-up</v>
      </c>
    </row>
    <row r="64" spans="1:1" x14ac:dyDescent="0.3">
      <c r="A64" s="2" t="str">
        <f>"Coach employee and/or time management"</f>
        <v>Coach employee and/or time management</v>
      </c>
    </row>
    <row r="65" spans="1:1" x14ac:dyDescent="0.3">
      <c r="A65" s="2" t="str">
        <f>"Collaboration"</f>
        <v>Collaboration</v>
      </c>
    </row>
    <row r="66" spans="1:1" x14ac:dyDescent="0.3">
      <c r="A66" s="2" t="str">
        <f>"Colloborating on Projects "</f>
        <v xml:space="preserve">Colloborating on Projects </v>
      </c>
    </row>
    <row r="67" spans="1:1" ht="28.8" x14ac:dyDescent="0.3">
      <c r="A67" s="2" t="str">
        <f>"Comment: why wasn't the Medical Library Association or the Association of Academic Health Sciences Libraries included in your distribution? We share many of these same concerns."</f>
        <v>Comment: why wasn't the Medical Library Association or the Association of Academic Health Sciences Libraries included in your distribution? We share many of these same concerns.</v>
      </c>
    </row>
    <row r="68" spans="1:1" x14ac:dyDescent="0.3">
      <c r="A68" s="2" t="str">
        <f>"Communicate to team members"</f>
        <v>Communicate to team members</v>
      </c>
    </row>
    <row r="69" spans="1:1" x14ac:dyDescent="0.3">
      <c r="A69" s="2" t="str">
        <f>"Communicate/coordinate with a team"</f>
        <v>Communicate/coordinate with a team</v>
      </c>
    </row>
    <row r="70" spans="1:1" x14ac:dyDescent="0.3">
      <c r="A70" s="2" t="str">
        <f>"Communicating out a clear plan to others"</f>
        <v>Communicating out a clear plan to others</v>
      </c>
    </row>
    <row r="71" spans="1:1" x14ac:dyDescent="0.3">
      <c r="A71" s="2" t="str">
        <f>"communicating projects to staff"</f>
        <v>communicating projects to staff</v>
      </c>
    </row>
    <row r="72" spans="1:1" x14ac:dyDescent="0.3">
      <c r="A72" s="2" t="str">
        <f>"communication"</f>
        <v>communication</v>
      </c>
    </row>
    <row r="73" spans="1:1" x14ac:dyDescent="0.3">
      <c r="A73" s="2" t="str">
        <f>"Communication"</f>
        <v>Communication</v>
      </c>
    </row>
    <row r="74" spans="1:1" x14ac:dyDescent="0.3">
      <c r="A74" s="2" t="str">
        <f>"communication"</f>
        <v>communication</v>
      </c>
    </row>
    <row r="75" spans="1:1" x14ac:dyDescent="0.3">
      <c r="A75" s="2" t="str">
        <f>"Communication"</f>
        <v>Communication</v>
      </c>
    </row>
    <row r="76" spans="1:1" x14ac:dyDescent="0.3">
      <c r="A76" s="2" t="str">
        <f>"Communication to stakeholders"</f>
        <v>Communication to stakeholders</v>
      </c>
    </row>
    <row r="77" spans="1:1" x14ac:dyDescent="0.3">
      <c r="A77" s="2" t="str">
        <f>"Communication with staff"</f>
        <v>Communication with staff</v>
      </c>
    </row>
    <row r="78" spans="1:1" x14ac:dyDescent="0.3">
      <c r="A78" s="2" t="str">
        <f>"Communication with subordinates"</f>
        <v>Communication with subordinates</v>
      </c>
    </row>
    <row r="79" spans="1:1" x14ac:dyDescent="0.3">
      <c r="A79" s="2" t="str">
        <f>"Communication within team and user-base"</f>
        <v>Communication within team and user-base</v>
      </c>
    </row>
    <row r="80" spans="1:1" x14ac:dyDescent="0.3">
      <c r="A80" s="2" t="str">
        <f>"Communication, finding and securing funding, and conducting an evaluation."</f>
        <v>Communication, finding and securing funding, and conducting an evaluation.</v>
      </c>
    </row>
    <row r="81" spans="1:1" x14ac:dyDescent="0.3">
      <c r="A81" s="2" t="str">
        <f>"concrete tools for project management"</f>
        <v>concrete tools for project management</v>
      </c>
    </row>
    <row r="82" spans="1:1" x14ac:dyDescent="0.3">
      <c r="A82" s="2" t="str">
        <f>"Confirmation I am doing it right and ways to improve"</f>
        <v>Confirmation I am doing it right and ways to improve</v>
      </c>
    </row>
    <row r="83" spans="1:1" x14ac:dyDescent="0.3">
      <c r="A83" s="2" t="str">
        <f>"convey and uphold deadlines"</f>
        <v>convey and uphold deadlines</v>
      </c>
    </row>
    <row r="84" spans="1:1" x14ac:dyDescent="0.3">
      <c r="A84" s="2" t="str">
        <f>"Coordinate instructions and processes that overflow with other departments"</f>
        <v>Coordinate instructions and processes that overflow with other departments</v>
      </c>
    </row>
    <row r="85" spans="1:1" x14ac:dyDescent="0.3">
      <c r="A85" s="2" t="str">
        <f>"Coordinate multiple deadlines "</f>
        <v xml:space="preserve">Coordinate multiple deadlines </v>
      </c>
    </row>
    <row r="86" spans="1:1" x14ac:dyDescent="0.3">
      <c r="A86" s="2" t="str">
        <f>"Cost and time estimates"</f>
        <v>Cost and time estimates</v>
      </c>
    </row>
    <row r="87" spans="1:1" x14ac:dyDescent="0.3">
      <c r="A87" s="2" t="str">
        <f>"Covering all the bases"</f>
        <v>Covering all the bases</v>
      </c>
    </row>
    <row r="88" spans="1:1" x14ac:dyDescent="0.3">
      <c r="A88" s="2" t="str">
        <f>"create plan with focus on what needs to be done and means to stay focused as project proceeds"</f>
        <v>create plan with focus on what needs to be done and means to stay focused as project proceeds</v>
      </c>
    </row>
    <row r="89" spans="1:1" x14ac:dyDescent="0.3">
      <c r="A89" s="2" t="str">
        <f>"creating a project plan and timeline"</f>
        <v>creating a project plan and timeline</v>
      </c>
    </row>
    <row r="90" spans="1:1" x14ac:dyDescent="0.3">
      <c r="A90" s="2" t="str">
        <f>"Creating an effective initial plan to guide all subsequent work."</f>
        <v>Creating an effective initial plan to guide all subsequent work.</v>
      </c>
    </row>
    <row r="91" spans="1:1" x14ac:dyDescent="0.3">
      <c r="A91" s="2" t="str">
        <f>"Creating an effective timeline"</f>
        <v>Creating an effective timeline</v>
      </c>
    </row>
    <row r="92" spans="1:1" x14ac:dyDescent="0.3">
      <c r="A92" s="2" t="str">
        <f>"Creating an planning and implementation timeline"</f>
        <v>Creating an planning and implementation timeline</v>
      </c>
    </row>
    <row r="93" spans="1:1" x14ac:dyDescent="0.3">
      <c r="A93" s="2" t="str">
        <f>"Creating better timelines"</f>
        <v>Creating better timelines</v>
      </c>
    </row>
    <row r="94" spans="1:1" x14ac:dyDescent="0.3">
      <c r="A94" s="2" t="str">
        <f>"Creating meaningful milestones and timeframes"</f>
        <v>Creating meaningful milestones and timeframes</v>
      </c>
    </row>
    <row r="95" spans="1:1" x14ac:dyDescent="0.3">
      <c r="A95" s="2" t="str">
        <f>"Creating project time lines. "</f>
        <v xml:space="preserve">Creating project time lines. </v>
      </c>
    </row>
    <row r="96" spans="1:1" x14ac:dyDescent="0.3">
      <c r="A96" s="2" t="str">
        <f>"creating realistic timelines"</f>
        <v>creating realistic timelines</v>
      </c>
    </row>
    <row r="97" spans="1:1" x14ac:dyDescent="0.3">
      <c r="A97" s="2" t="str">
        <f>"Creating the plan to set goals and avoid scope creep"</f>
        <v>Creating the plan to set goals and avoid scope creep</v>
      </c>
    </row>
    <row r="98" spans="1:1" x14ac:dyDescent="0.3">
      <c r="A98" s="2" t="str">
        <f>"creating workable timelines"</f>
        <v>creating workable timelines</v>
      </c>
    </row>
    <row r="99" spans="1:1" x14ac:dyDescent="0.3">
      <c r="A99" s="2" t="str">
        <f>"critical path scheduling"</f>
        <v>critical path scheduling</v>
      </c>
    </row>
    <row r="100" spans="1:1" x14ac:dyDescent="0.3">
      <c r="A100" s="2" t="str">
        <f>"current practices"</f>
        <v>current practices</v>
      </c>
    </row>
    <row r="101" spans="1:1" x14ac:dyDescent="0.3">
      <c r="A101" s="2" t="str">
        <f>"Current trends"</f>
        <v>Current trends</v>
      </c>
    </row>
    <row r="102" spans="1:1" x14ac:dyDescent="0.3">
      <c r="A102" s="2" t="str">
        <f>"Dealing with project managment when staffing levels are constantly changing."</f>
        <v>Dealing with project managment when staffing levels are constantly changing.</v>
      </c>
    </row>
    <row r="103" spans="1:1" x14ac:dyDescent="0.3">
      <c r="A103" s="2" t="str">
        <f>"Dealing with several exhibitions at the same time"</f>
        <v>Dealing with several exhibitions at the same time</v>
      </c>
    </row>
    <row r="104" spans="1:1" x14ac:dyDescent="0.3">
      <c r="A104" s="2" t="str">
        <f>"Dealing with situations where I have responsibility but not authority. "</f>
        <v xml:space="preserve">Dealing with situations where I have responsibility but not authority. </v>
      </c>
    </row>
    <row r="105" spans="1:1" x14ac:dyDescent="0.3">
      <c r="A105" s="2" t="str">
        <f>"Delegate"</f>
        <v>Delegate</v>
      </c>
    </row>
    <row r="106" spans="1:1" x14ac:dyDescent="0.3">
      <c r="A106" s="2" t="str">
        <f>"Delegate and manage the work of others"</f>
        <v>Delegate and manage the work of others</v>
      </c>
    </row>
    <row r="107" spans="1:1" x14ac:dyDescent="0.3">
      <c r="A107" s="2" t="str">
        <f>"Delegate responsibility among participants"</f>
        <v>Delegate responsibility among participants</v>
      </c>
    </row>
    <row r="108" spans="1:1" x14ac:dyDescent="0.3">
      <c r="A108" s="2" t="str">
        <f>"Delegate tasks, timelines &amp; orginization"</f>
        <v>Delegate tasks, timelines &amp; orginization</v>
      </c>
    </row>
    <row r="109" spans="1:1" x14ac:dyDescent="0.3">
      <c r="A109" s="2" t="str">
        <f>"delegating tasks and monitoring completion"</f>
        <v>delegating tasks and monitoring completion</v>
      </c>
    </row>
    <row r="110" spans="1:1" x14ac:dyDescent="0.3">
      <c r="A110" s="2" t="str">
        <f>"Delegating tasks."</f>
        <v>Delegating tasks.</v>
      </c>
    </row>
    <row r="111" spans="1:1" x14ac:dyDescent="0.3">
      <c r="A111" s="2" t="str">
        <f>"Delegation"</f>
        <v>Delegation</v>
      </c>
    </row>
    <row r="112" spans="1:1" x14ac:dyDescent="0.3">
      <c r="A112" s="2" t="str">
        <f>"delegation and time management"</f>
        <v>delegation and time management</v>
      </c>
    </row>
    <row r="113" spans="1:1" x14ac:dyDescent="0.3">
      <c r="A113" s="2" t="str">
        <f>"designing best project to get grant funding"</f>
        <v>designing best project to get grant funding</v>
      </c>
    </row>
    <row r="114" spans="1:1" x14ac:dyDescent="0.3">
      <c r="A114" s="2" t="str">
        <f>"Determing realistic milestones"</f>
        <v>Determing realistic milestones</v>
      </c>
    </row>
    <row r="115" spans="1:1" x14ac:dyDescent="0.3">
      <c r="A115" s="2" t="str">
        <f>"Determining the feasibility of a project and how to implement it. "</f>
        <v xml:space="preserve">Determining the feasibility of a project and how to implement it. </v>
      </c>
    </row>
    <row r="116" spans="1:1" x14ac:dyDescent="0.3">
      <c r="A116" s="2" t="str">
        <f>"develop a scope and implementation plan"</f>
        <v>develop a scope and implementation plan</v>
      </c>
    </row>
    <row r="117" spans="1:1" x14ac:dyDescent="0.3">
      <c r="A117" s="2" t="str">
        <f>"Develop a set of templates for use in various archival projects."</f>
        <v>Develop a set of templates for use in various archival projects.</v>
      </c>
    </row>
    <row r="118" spans="1:1" x14ac:dyDescent="0.3">
      <c r="A118" s="2" t="str">
        <f>"develop better project plans"</f>
        <v>develop better project plans</v>
      </c>
    </row>
    <row r="119" spans="1:1" x14ac:dyDescent="0.3">
      <c r="A119" s="2" t="str">
        <f>"Develop funding proposals"</f>
        <v>Develop funding proposals</v>
      </c>
    </row>
    <row r="120" spans="1:1" x14ac:dyDescent="0.3">
      <c r="A120" s="2" t="str">
        <f>"Developing a project scope and schedule"</f>
        <v>Developing a project scope and schedule</v>
      </c>
    </row>
    <row r="121" spans="1:1" x14ac:dyDescent="0.3">
      <c r="A121" s="2" t="str">
        <f>"Developing a realistic timetable that allows for adequate documentation of decisions made along the way."</f>
        <v>Developing a realistic timetable that allows for adequate documentation of decisions made along the way.</v>
      </c>
    </row>
    <row r="122" spans="1:1" x14ac:dyDescent="0.3">
      <c r="A122" s="2" t="str">
        <f>"Developing a written plan "</f>
        <v xml:space="preserve">Developing a written plan </v>
      </c>
    </row>
    <row r="123" spans="1:1" x14ac:dyDescent="0.3">
      <c r="A123" s="2" t="str">
        <f>"Developing an idea into something fundable"</f>
        <v>Developing an idea into something fundable</v>
      </c>
    </row>
    <row r="124" spans="1:1" x14ac:dyDescent="0.3">
      <c r="A124" s="2" t="str">
        <f>"Developing planning strategies with collaborative groups and funding"</f>
        <v>Developing planning strategies with collaborative groups and funding</v>
      </c>
    </row>
    <row r="125" spans="1:1" x14ac:dyDescent="0.3">
      <c r="A125" s="2" t="str">
        <f>"developing the project plan"</f>
        <v>developing the project plan</v>
      </c>
    </row>
    <row r="126" spans="1:1" x14ac:dyDescent="0.3">
      <c r="A126" s="2" t="str">
        <f>"Different perspective of project team building and timeline management"</f>
        <v>Different perspective of project team building and timeline management</v>
      </c>
    </row>
    <row r="127" spans="1:1" x14ac:dyDescent="0.3">
      <c r="A127" s="2" t="str">
        <f>"Different ways of organizing myself and looking at the big picture."</f>
        <v>Different ways of organizing myself and looking at the big picture.</v>
      </c>
    </row>
    <row r="128" spans="1:1" x14ac:dyDescent="0.3">
      <c r="A128" s="2" t="str">
        <f>"Distribute deadlines over time"</f>
        <v>Distribute deadlines over time</v>
      </c>
    </row>
    <row r="129" spans="1:1" x14ac:dyDescent="0.3">
      <c r="A129" s="2" t="str">
        <f>"Document the process"</f>
        <v>Document the process</v>
      </c>
    </row>
    <row r="130" spans="1:1" x14ac:dyDescent="0.3">
      <c r="A130" s="2" t="str">
        <f>"Documentation"</f>
        <v>Documentation</v>
      </c>
    </row>
    <row r="131" spans="1:1" x14ac:dyDescent="0.3">
      <c r="A131" s="2" t="str">
        <f>"Documentation"</f>
        <v>Documentation</v>
      </c>
    </row>
    <row r="132" spans="1:1" x14ac:dyDescent="0.3">
      <c r="A132" s="2" t="str">
        <f>"Earn PDUs for my PMP credential"</f>
        <v>Earn PDUs for my PMP credential</v>
      </c>
    </row>
    <row r="133" spans="1:1" x14ac:dyDescent="0.3">
      <c r="A133" s="2" t="str">
        <f>"Effective Communication"</f>
        <v>Effective Communication</v>
      </c>
    </row>
    <row r="134" spans="1:1" x14ac:dyDescent="0.3">
      <c r="A134" s="2" t="str">
        <f>"Effective fundraising "</f>
        <v xml:space="preserve">Effective fundraising </v>
      </c>
    </row>
    <row r="135" spans="1:1" x14ac:dyDescent="0.3">
      <c r="A135" s="2" t="str">
        <f>"effective task management amongst team members"</f>
        <v>effective task management amongst team members</v>
      </c>
    </row>
    <row r="136" spans="1:1" x14ac:dyDescent="0.3">
      <c r="A136" s="2" t="str">
        <f>"Effectively coordinating multiple people's work and communications"</f>
        <v>Effectively coordinating multiple people's work and communications</v>
      </c>
    </row>
    <row r="137" spans="1:1" x14ac:dyDescent="0.3">
      <c r="A137" s="2" t="str">
        <f>"Effectively detail all the components of a project early on to create a clear, organized plan of action"</f>
        <v>Effectively detail all the components of a project early on to create a clear, organized plan of action</v>
      </c>
    </row>
    <row r="138" spans="1:1" x14ac:dyDescent="0.3">
      <c r="A138" s="2" t="str">
        <f>"Effectively planning the project"</f>
        <v>Effectively planning the project</v>
      </c>
    </row>
    <row r="139" spans="1:1" x14ac:dyDescent="0.3">
      <c r="A139" s="2" t="str">
        <f>"efficiency"</f>
        <v>efficiency</v>
      </c>
    </row>
    <row r="140" spans="1:1" x14ac:dyDescent="0.3">
      <c r="A140" s="2" t="str">
        <f>"Efficiency; cost effectiveness; "</f>
        <v xml:space="preserve">Efficiency; cost effectiveness; </v>
      </c>
    </row>
    <row r="141" spans="1:1" x14ac:dyDescent="0.3">
      <c r="A141" s="2" t="str">
        <f>"Elements to consider from initial conception to end"</f>
        <v>Elements to consider from initial conception to end</v>
      </c>
    </row>
    <row r="142" spans="1:1" x14ac:dyDescent="0.3">
      <c r="A142" s="2" t="str">
        <f>"elisting and inspiring team members"</f>
        <v>elisting and inspiring team members</v>
      </c>
    </row>
    <row r="143" spans="1:1" x14ac:dyDescent="0.3">
      <c r="A143" s="2" t="str">
        <f>"engaging staff in the project"</f>
        <v>engaging staff in the project</v>
      </c>
    </row>
    <row r="144" spans="1:1" x14ac:dyDescent="0.3">
      <c r="A144" s="2" t="str">
        <f>"engaging staff productivity in projects "</f>
        <v xml:space="preserve">engaging staff productivity in projects </v>
      </c>
    </row>
    <row r="145" spans="1:1" x14ac:dyDescent="0.3">
      <c r="A145" s="2" t="str">
        <f>"environment scanning and fund development"</f>
        <v>environment scanning and fund development</v>
      </c>
    </row>
    <row r="146" spans="1:1" x14ac:dyDescent="0.3">
      <c r="A146" s="2" t="str">
        <f>"Establish a plan before starting the project"</f>
        <v>Establish a plan before starting the project</v>
      </c>
    </row>
    <row r="147" spans="1:1" x14ac:dyDescent="0.3">
      <c r="A147" s="2" t="str">
        <f>"establishing timelines and protocols for change orders"</f>
        <v>establishing timelines and protocols for change orders</v>
      </c>
    </row>
    <row r="148" spans="1:1" x14ac:dyDescent="0.3">
      <c r="A148" s="2" t="str">
        <f>"Estimate how long things will take."</f>
        <v>Estimate how long things will take.</v>
      </c>
    </row>
    <row r="149" spans="1:1" x14ac:dyDescent="0.3">
      <c r="A149" s="2" t="str">
        <f>"Estimating the duration of a project and allocating staff time to completing it"</f>
        <v>Estimating the duration of a project and allocating staff time to completing it</v>
      </c>
    </row>
    <row r="150" spans="1:1" x14ac:dyDescent="0.3">
      <c r="A150" s="2" t="str">
        <f>"Estimating time and costs for projects."</f>
        <v>Estimating time and costs for projects.</v>
      </c>
    </row>
    <row r="151" spans="1:1" x14ac:dyDescent="0.3">
      <c r="A151" s="2" t="str">
        <f>"Evaluating and recalibrating the project"</f>
        <v>Evaluating and recalibrating the project</v>
      </c>
    </row>
    <row r="152" spans="1:1" x14ac:dyDescent="0.3">
      <c r="A152" s="2" t="str">
        <f>"Evaluating resources correctly for the project."</f>
        <v>Evaluating resources correctly for the project.</v>
      </c>
    </row>
    <row r="153" spans="1:1" x14ac:dyDescent="0.3">
      <c r="A153" s="2" t="str">
        <f>"evaluating results"</f>
        <v>evaluating results</v>
      </c>
    </row>
    <row r="154" spans="1:1" x14ac:dyDescent="0.3">
      <c r="A154" s="2" t="str">
        <f>"Evaluating the results"</f>
        <v>Evaluating the results</v>
      </c>
    </row>
    <row r="155" spans="1:1" x14ac:dyDescent="0.3">
      <c r="A155" s="2" t="str">
        <f>"Evaluating!"</f>
        <v>Evaluating!</v>
      </c>
    </row>
    <row r="156" spans="1:1" x14ac:dyDescent="0.3">
      <c r="A156" s="2" t="str">
        <f>"Evaluation"</f>
        <v>Evaluation</v>
      </c>
    </row>
    <row r="157" spans="1:1" x14ac:dyDescent="0.3">
      <c r="A157" s="2" t="str">
        <f>"Evaluation "</f>
        <v xml:space="preserve">Evaluation </v>
      </c>
    </row>
    <row r="158" spans="1:1" x14ac:dyDescent="0.3">
      <c r="A158" s="2" t="str">
        <f>"Evaluation and Budget Management"</f>
        <v>Evaluation and Budget Management</v>
      </c>
    </row>
    <row r="159" spans="1:1" x14ac:dyDescent="0.3">
      <c r="A159" s="2" t="str">
        <f>"Evaluation, both throughout the project, and at the end."</f>
        <v>Evaluation, both throughout the project, and at the end.</v>
      </c>
    </row>
    <row r="160" spans="1:1" x14ac:dyDescent="0.3">
      <c r="A160" s="2" t="str">
        <f>"Evaluation."</f>
        <v>Evaluation.</v>
      </c>
    </row>
    <row r="161" spans="1:1" x14ac:dyDescent="0.3">
      <c r="A161" s="2" t="str">
        <f>"Everything"</f>
        <v>Everything</v>
      </c>
    </row>
    <row r="162" spans="1:1" x14ac:dyDescent="0.3">
      <c r="A162" s="2" t="str">
        <f>"Everything"</f>
        <v>Everything</v>
      </c>
    </row>
    <row r="163" spans="1:1" x14ac:dyDescent="0.3">
      <c r="A163" s="2" t="str">
        <f>"everything"</f>
        <v>everything</v>
      </c>
    </row>
    <row r="164" spans="1:1" x14ac:dyDescent="0.3">
      <c r="A164" s="2" t="str">
        <f>"Everything! I'm flying by the seat of my pants ;)"</f>
        <v>Everything! I'm flying by the seat of my pants ;)</v>
      </c>
    </row>
    <row r="165" spans="1:1" x14ac:dyDescent="0.3">
      <c r="A165" s="2" t="str">
        <f>"Everything."</f>
        <v>Everything.</v>
      </c>
    </row>
    <row r="166" spans="1:1" x14ac:dyDescent="0.3">
      <c r="A166" s="2" t="str">
        <f>"Excecute"</f>
        <v>Excecute</v>
      </c>
    </row>
    <row r="167" spans="1:1" x14ac:dyDescent="0.3">
      <c r="A167" s="2" t="str">
        <f>"Execute the plan"</f>
        <v>Execute the plan</v>
      </c>
    </row>
    <row r="168" spans="1:1" x14ac:dyDescent="0.3">
      <c r="A168" s="2" t="str">
        <f>"finding funding opportunities that match the project"</f>
        <v>finding funding opportunities that match the project</v>
      </c>
    </row>
    <row r="169" spans="1:1" x14ac:dyDescent="0.3">
      <c r="A169" s="2" t="str">
        <f>"Finding funding sources for archival projects in a small historical society"</f>
        <v>Finding funding sources for archival projects in a small historical society</v>
      </c>
    </row>
    <row r="170" spans="1:1" x14ac:dyDescent="0.3">
      <c r="A170" s="2" t="str">
        <f>"finishing a project"</f>
        <v>finishing a project</v>
      </c>
    </row>
    <row r="171" spans="1:1" x14ac:dyDescent="0.3">
      <c r="A171" s="2" t="str">
        <f>"focus"</f>
        <v>focus</v>
      </c>
    </row>
    <row r="172" spans="1:1" x14ac:dyDescent="0.3">
      <c r="A172" s="2" t="str">
        <f>"Focus"</f>
        <v>Focus</v>
      </c>
    </row>
    <row r="173" spans="1:1" x14ac:dyDescent="0.3">
      <c r="A173" s="2" t="str">
        <f>"Forecast deliverables "</f>
        <v xml:space="preserve">Forecast deliverables </v>
      </c>
    </row>
    <row r="174" spans="1:1" x14ac:dyDescent="0.3">
      <c r="A174" s="2" t="str">
        <f>"Forecasting possible risks/delays/challenges"</f>
        <v>Forecasting possible risks/delays/challenges</v>
      </c>
    </row>
    <row r="175" spans="1:1" x14ac:dyDescent="0.3">
      <c r="A175" s="2" t="str">
        <f>"form a timeline and work the timeline in order to have a successful project"</f>
        <v>form a timeline and work the timeline in order to have a successful project</v>
      </c>
    </row>
    <row r="176" spans="1:1" x14ac:dyDescent="0.3">
      <c r="A176" s="2" t="str">
        <f>"Formal ideas about the process - have never received training"</f>
        <v>Formal ideas about the process - have never received training</v>
      </c>
    </row>
    <row r="177" spans="1:1" x14ac:dyDescent="0.3">
      <c r="A177" s="2" t="str">
        <f>"Formal planning and implementation"</f>
        <v>Formal planning and implementation</v>
      </c>
    </row>
    <row r="178" spans="1:1" x14ac:dyDescent="0.3">
      <c r="A178" s="2" t="str">
        <f>"Formal steps to project management"</f>
        <v>Formal steps to project management</v>
      </c>
    </row>
    <row r="179" spans="1:1" x14ac:dyDescent="0.3">
      <c r="A179" s="2" t="str">
        <f>"Formalize timelines with colors"</f>
        <v>Formalize timelines with colors</v>
      </c>
    </row>
    <row r="180" spans="1:1" x14ac:dyDescent="0.3">
      <c r="A180" s="2" t="str">
        <f>"Fully costing in my time and allowing for life"</f>
        <v>Fully costing in my time and allowing for life</v>
      </c>
    </row>
    <row r="181" spans="1:1" x14ac:dyDescent="0.3">
      <c r="A181" s="2" t="str">
        <f>"funding"</f>
        <v>funding</v>
      </c>
    </row>
    <row r="182" spans="1:1" x14ac:dyDescent="0.3">
      <c r="A182" s="2" t="str">
        <f>"Funding and communication."</f>
        <v>Funding and communication.</v>
      </c>
    </row>
    <row r="183" spans="1:1" x14ac:dyDescent="0.3">
      <c r="A183" s="2" t="str">
        <f>"funding applications and IMLS"</f>
        <v>funding applications and IMLS</v>
      </c>
    </row>
    <row r="184" spans="1:1" x14ac:dyDescent="0.3">
      <c r="A184" s="2" t="str">
        <f>"Funding options "</f>
        <v xml:space="preserve">Funding options </v>
      </c>
    </row>
    <row r="185" spans="1:1" x14ac:dyDescent="0.3">
      <c r="A185" s="2" t="str">
        <f>"Fundraising, consensus building"</f>
        <v>Fundraising, consensus building</v>
      </c>
    </row>
    <row r="186" spans="1:1" x14ac:dyDescent="0.3">
      <c r="A186" s="2" t="str">
        <f>"Gant charts, milestones, timelines; resourcing a project"</f>
        <v>Gant charts, milestones, timelines; resourcing a project</v>
      </c>
    </row>
    <row r="187" spans="1:1" x14ac:dyDescent="0.3">
      <c r="A187" s="2" t="str">
        <f>"Get buy in from the organization I am helping with their archives "</f>
        <v xml:space="preserve">Get buy in from the organization I am helping with their archives </v>
      </c>
    </row>
    <row r="188" spans="1:1" x14ac:dyDescent="0.3">
      <c r="A188" s="2" t="str">
        <f>"Get more organized to save time."</f>
        <v>Get more organized to save time.</v>
      </c>
    </row>
    <row r="189" spans="1:1" x14ac:dyDescent="0.3">
      <c r="A189" s="2" t="str">
        <f>"Get organized and make a plan!"</f>
        <v>Get organized and make a plan!</v>
      </c>
    </row>
    <row r="190" spans="1:1" x14ac:dyDescent="0.3">
      <c r="A190" s="2" t="str">
        <f>"Get stakeholders to buy into a plan and timeline from the beginning"</f>
        <v>Get stakeholders to buy into a plan and timeline from the beginning</v>
      </c>
    </row>
    <row r="191" spans="1:1" x14ac:dyDescent="0.3">
      <c r="A191" s="2" t="str">
        <f>"Getting a non critical organization of the campus archives moving."</f>
        <v>Getting a non critical organization of the campus archives moving.</v>
      </c>
    </row>
    <row r="192" spans="1:1" x14ac:dyDescent="0.3">
      <c r="A192" s="2" t="str">
        <f>"Getting all componenets to flow together and all staff on board to help make the project a success"</f>
        <v>Getting all componenets to flow together and all staff on board to help make the project a success</v>
      </c>
    </row>
    <row r="193" spans="1:1" x14ac:dyDescent="0.3">
      <c r="A193" s="2" t="str">
        <f>"getting buy in from employees"</f>
        <v>getting buy in from employees</v>
      </c>
    </row>
    <row r="194" spans="1:1" x14ac:dyDescent="0.3">
      <c r="A194" s="2" t="str">
        <f>"Getting buy-in from key stakeholders"</f>
        <v>Getting buy-in from key stakeholders</v>
      </c>
    </row>
    <row r="195" spans="1:1" x14ac:dyDescent="0.3">
      <c r="A195" s="2" t="str">
        <f>"getting ideas off the groune"</f>
        <v>getting ideas off the groune</v>
      </c>
    </row>
    <row r="196" spans="1:1" x14ac:dyDescent="0.3">
      <c r="A196" s="2" t="str">
        <f>"getting started efficiently"</f>
        <v>getting started efficiently</v>
      </c>
    </row>
    <row r="197" spans="1:1" x14ac:dyDescent="0.3">
      <c r="A197" s="2" t="str">
        <f>"good planning"</f>
        <v>good planning</v>
      </c>
    </row>
    <row r="198" spans="1:1" x14ac:dyDescent="0.3">
      <c r="A198" s="2" t="str">
        <f>"have a simple process so the project will flow and not take up a lot of time to plan, and implement."</f>
        <v>have a simple process so the project will flow and not take up a lot of time to plan, and implement.</v>
      </c>
    </row>
    <row r="199" spans="1:1" x14ac:dyDescent="0.3">
      <c r="A199" s="2" t="str">
        <f>"having a solid set of pm templates that I can grab and use for each project"</f>
        <v>having a solid set of pm templates that I can grab and use for each project</v>
      </c>
    </row>
    <row r="200" spans="1:1" x14ac:dyDescent="0.3">
      <c r="A200" s="2" t="str">
        <f>"help focus tasks to complete on time"</f>
        <v>help focus tasks to complete on time</v>
      </c>
    </row>
    <row r="201" spans="1:1" x14ac:dyDescent="0.3">
      <c r="A201" s="2" t="str">
        <f>"Help staff to embrace professional project management methodologies rather than just winging it"</f>
        <v>Help staff to embrace professional project management methodologies rather than just winging it</v>
      </c>
    </row>
    <row r="202" spans="1:1" x14ac:dyDescent="0.3">
      <c r="A202" s="2" t="str">
        <f>"Herding cats is always subject to improved methods and new insights"</f>
        <v>Herding cats is always subject to improved methods and new insights</v>
      </c>
    </row>
    <row r="203" spans="1:1" x14ac:dyDescent="0.3">
      <c r="A203" s="2" t="str">
        <f>"Hoping to see where I stand at this point in my career in project management in comparison with a standard."</f>
        <v>Hoping to see where I stand at this point in my career in project management in comparison with a standard.</v>
      </c>
    </row>
    <row r="204" spans="1:1" x14ac:dyDescent="0.3">
      <c r="A204" s="2" t="str">
        <f>"How are materials chosen that maintain ongoing relevant to an institution and community."</f>
        <v>How are materials chosen that maintain ongoing relevant to an institution and community.</v>
      </c>
    </row>
    <row r="205" spans="1:1" x14ac:dyDescent="0.3">
      <c r="A205" s="2" t="str">
        <f>"How better to track progress"</f>
        <v>How better to track progress</v>
      </c>
    </row>
    <row r="206" spans="1:1" x14ac:dyDescent="0.3">
      <c r="A206" s="2" t="str">
        <f>"how PM can be applied to all sizes of projects, from small to large"</f>
        <v>how PM can be applied to all sizes of projects, from small to large</v>
      </c>
    </row>
    <row r="207" spans="1:1" x14ac:dyDescent="0.3">
      <c r="A207" s="2" t="str">
        <f>"How to approach a project in an organized way, break it down into parts, quantify the parts, etc."</f>
        <v>How to approach a project in an organized way, break it down into parts, quantify the parts, etc.</v>
      </c>
    </row>
    <row r="208" spans="1:1" x14ac:dyDescent="0.3">
      <c r="A208" s="2" t="str">
        <f>"How to ask for money to fund projects"</f>
        <v>How to ask for money to fund projects</v>
      </c>
    </row>
    <row r="209" spans="1:1" x14ac:dyDescent="0.3">
      <c r="A209" s="2" t="str">
        <f>"How to be better organized and keep track of all the little details!"</f>
        <v>How to be better organized and keep track of all the little details!</v>
      </c>
    </row>
    <row r="210" spans="1:1" x14ac:dyDescent="0.3">
      <c r="A210" s="2" t="str">
        <f>"How to be better organized during project management"</f>
        <v>How to be better organized during project management</v>
      </c>
    </row>
    <row r="211" spans="1:1" x14ac:dyDescent="0.3">
      <c r="A211" s="2" t="str">
        <f>"how to be efficient and effective"</f>
        <v>how to be efficient and effective</v>
      </c>
    </row>
    <row r="212" spans="1:1" x14ac:dyDescent="0.3">
      <c r="A212" s="2" t="str">
        <f>"How to be more effective at managing successful projects."</f>
        <v>How to be more effective at managing successful projects.</v>
      </c>
    </row>
    <row r="213" spans="1:1" x14ac:dyDescent="0.3">
      <c r="A213" s="2" t="str">
        <f>"how to be very efficient"</f>
        <v>how to be very efficient</v>
      </c>
    </row>
    <row r="214" spans="1:1" x14ac:dyDescent="0.3">
      <c r="A214" s="2" t="str">
        <f>"how to begin a project"</f>
        <v>how to begin a project</v>
      </c>
    </row>
    <row r="215" spans="1:1" x14ac:dyDescent="0.3">
      <c r="A215" s="2" t="str">
        <f>"How to best effectively manage a team"</f>
        <v>How to best effectively manage a team</v>
      </c>
    </row>
    <row r="216" spans="1:1" x14ac:dyDescent="0.3">
      <c r="A216" s="2" t="str">
        <f>"how to better estimate timeframes to complete a task"</f>
        <v>how to better estimate timeframes to complete a task</v>
      </c>
    </row>
    <row r="217" spans="1:1" x14ac:dyDescent="0.3">
      <c r="A217" s="2" t="str">
        <f>"How to better explain the process to others"</f>
        <v>How to better explain the process to others</v>
      </c>
    </row>
    <row r="218" spans="1:1" x14ac:dyDescent="0.3">
      <c r="A218" s="2" t="str">
        <f>"How to better lead a team"</f>
        <v>How to better lead a team</v>
      </c>
    </row>
    <row r="219" spans="1:1" x14ac:dyDescent="0.3">
      <c r="A219" s="2" t="str">
        <f>"How to better organize a long-term project"</f>
        <v>How to better organize a long-term project</v>
      </c>
    </row>
    <row r="220" spans="1:1" x14ac:dyDescent="0.3">
      <c r="A220" s="2" t="str">
        <f>"How to better plan and organize projects before starting."</f>
        <v>How to better plan and organize projects before starting.</v>
      </c>
    </row>
    <row r="221" spans="1:1" ht="28.8" x14ac:dyDescent="0.3">
      <c r="A221" s="2" t="str">
        <f>"How to better propose ideas and projects that can achieve the backing of internal administrators and that are fundable from a grantor's perspective."</f>
        <v>How to better propose ideas and projects that can achieve the backing of internal administrators and that are fundable from a grantor's perspective.</v>
      </c>
    </row>
    <row r="222" spans="1:1" ht="28.8" x14ac:dyDescent="0.3">
      <c r="A222" s="2" t="str">
        <f>"How to better track work, project expectations, and project roles, as the nature of the project may shift throughout its duration. And how to better measure a project's impact."</f>
        <v>How to better track work, project expectations, and project roles, as the nature of the project may shift throughout its duration. And how to better measure a project's impact.</v>
      </c>
    </row>
    <row r="223" spans="1:1" x14ac:dyDescent="0.3">
      <c r="A223" s="2" t="str">
        <f>"How to capture hard data to support grant applications"</f>
        <v>How to capture hard data to support grant applications</v>
      </c>
    </row>
    <row r="224" spans="1:1" x14ac:dyDescent="0.3">
      <c r="A224" s="2" t="str">
        <f>"How to communicate the plan better and producing deliverables at the end of the project"</f>
        <v>How to communicate the plan better and producing deliverables at the end of the project</v>
      </c>
    </row>
    <row r="225" spans="1:1" x14ac:dyDescent="0.3">
      <c r="A225" s="2" t="str">
        <f>"How to coordinate a team in a positive way towards a common goal"</f>
        <v>How to coordinate a team in a positive way towards a common goal</v>
      </c>
    </row>
    <row r="226" spans="1:1" x14ac:dyDescent="0.3">
      <c r="A226" s="2" t="str">
        <f>"How to create a project plan when the scope of the project is hard to predict"</f>
        <v>How to create a project plan when the scope of the project is hard to predict</v>
      </c>
    </row>
    <row r="227" spans="1:1" x14ac:dyDescent="0.3">
      <c r="A227" s="2" t="str">
        <f>"How to create one and how to implement it."</f>
        <v>How to create one and how to implement it.</v>
      </c>
    </row>
    <row r="228" spans="1:1" x14ac:dyDescent="0.3">
      <c r="A228" s="2" t="str">
        <f>"How to define the scope of the project so it can be accomplished in the designated time frame."</f>
        <v>How to define the scope of the project so it can be accomplished in the designated time frame.</v>
      </c>
    </row>
    <row r="229" spans="1:1" x14ac:dyDescent="0.3">
      <c r="A229" s="2" t="str">
        <f>"How to determine which project you promote and which to let go or retool for better outcome."</f>
        <v>How to determine which project you promote and which to let go or retool for better outcome.</v>
      </c>
    </row>
    <row r="230" spans="1:1" x14ac:dyDescent="0.3">
      <c r="A230" s="2" t="str">
        <f>"How to develop a workflow, how to document the project after it is done"</f>
        <v>How to develop a workflow, how to document the project after it is done</v>
      </c>
    </row>
    <row r="231" spans="1:1" x14ac:dyDescent="0.3">
      <c r="A231" s="2" t="str">
        <f>"how to develop an idea, do an environmental scan, develop implementation schedule, etc.... thanks!"</f>
        <v>how to develop an idea, do an environmental scan, develop implementation schedule, etc.... thanks!</v>
      </c>
    </row>
    <row r="232" spans="1:1" x14ac:dyDescent="0.3">
      <c r="A232" s="2" t="str">
        <f>"How to do it and follow through and report on it"</f>
        <v>How to do it and follow through and report on it</v>
      </c>
    </row>
    <row r="233" spans="1:1" x14ac:dyDescent="0.3">
      <c r="A233" s="2" t="str">
        <f>"How to do it better &amp;  have success"</f>
        <v>How to do it better &amp;  have success</v>
      </c>
    </row>
    <row r="234" spans="1:1" x14ac:dyDescent="0.3">
      <c r="A234" s="2" t="str">
        <f>"How to do it better then I do"</f>
        <v>How to do it better then I do</v>
      </c>
    </row>
    <row r="235" spans="1:1" x14ac:dyDescent="0.3">
      <c r="A235" s="2" t="str">
        <f>"how to do it in libraries"</f>
        <v>how to do it in libraries</v>
      </c>
    </row>
    <row r="236" spans="1:1" x14ac:dyDescent="0.3">
      <c r="A236" s="2" t="str">
        <f>"How to effectively manage a team working on a project"</f>
        <v>How to effectively manage a team working on a project</v>
      </c>
    </row>
    <row r="237" spans="1:1" x14ac:dyDescent="0.3">
      <c r="A237" s="2" t="str">
        <f>"how to estimate time and resources needed and use that to create timelines with deliverables"</f>
        <v>how to estimate time and resources needed and use that to create timelines with deliverables</v>
      </c>
    </row>
    <row r="238" spans="1:1" x14ac:dyDescent="0.3">
      <c r="A238" s="2" t="str">
        <f>"How to evaluate staff and institutional capacities to manage a project, developing realistic timelines"</f>
        <v>How to evaluate staff and institutional capacities to manage a project, developing realistic timelines</v>
      </c>
    </row>
    <row r="239" spans="1:1" x14ac:dyDescent="0.3">
      <c r="A239" s="2" t="str">
        <f>"How to get to the end of the project with no regrets. To learn ""big picture"" thinking and how to anticipate the unknown. "</f>
        <v xml:space="preserve">How to get to the end of the project with no regrets. To learn "big picture" thinking and how to anticipate the unknown. </v>
      </c>
    </row>
    <row r="240" spans="1:1" x14ac:dyDescent="0.3">
      <c r="A240" s="2" t="str">
        <f>"How to help small organizations with limited resources develop and execute projects successfully."</f>
        <v>How to help small organizations with limited resources develop and execute projects successfully.</v>
      </c>
    </row>
    <row r="241" spans="1:1" x14ac:dyDescent="0.3">
      <c r="A241" s="2" t="str">
        <f>"How to initiate and start a project"</f>
        <v>How to initiate and start a project</v>
      </c>
    </row>
    <row r="242" spans="1:1" x14ac:dyDescent="0.3">
      <c r="A242" s="2" t="str">
        <f>"How to keep on track throughout the project."</f>
        <v>How to keep on track throughout the project.</v>
      </c>
    </row>
    <row r="243" spans="1:1" x14ac:dyDescent="0.3">
      <c r="A243" s="2" t="str">
        <f>"How to keep the project focused on the deadline given"</f>
        <v>How to keep the project focused on the deadline given</v>
      </c>
    </row>
    <row r="244" spans="1:1" x14ac:dyDescent="0.3">
      <c r="A244" s="2" t="str">
        <f>"How to keep things organized and make a plan"</f>
        <v>How to keep things organized and make a plan</v>
      </c>
    </row>
    <row r="245" spans="1:1" x14ac:dyDescent="0.3">
      <c r="A245" s="2" t="str">
        <f>"how to make a project appealing to funders"</f>
        <v>how to make a project appealing to funders</v>
      </c>
    </row>
    <row r="246" spans="1:1" x14ac:dyDescent="0.3">
      <c r="A246" s="2" t="str">
        <f>"How to manage a project"</f>
        <v>How to manage a project</v>
      </c>
    </row>
    <row r="247" spans="1:1" x14ac:dyDescent="0.3">
      <c r="A247" s="2" t="str">
        <f>"How to manage budgets and work flow for a project"</f>
        <v>How to manage budgets and work flow for a project</v>
      </c>
    </row>
    <row r="248" spans="1:1" x14ac:dyDescent="0.3">
      <c r="A248" s="2" t="str">
        <f>"How to manage expectations; establishing a time-line for people working for me"</f>
        <v>How to manage expectations; establishing a time-line for people working for me</v>
      </c>
    </row>
    <row r="249" spans="1:1" x14ac:dyDescent="0.3">
      <c r="A249" s="2" t="str">
        <f>"How to manage large scale projects "</f>
        <v xml:space="preserve">How to manage large scale projects </v>
      </c>
    </row>
    <row r="250" spans="1:1" x14ac:dyDescent="0.3">
      <c r="A250" s="2" t="str">
        <f>"How to manage multiple people involved in a project (especially when they don't follow through)"</f>
        <v>How to manage multiple people involved in a project (especially when they don't follow through)</v>
      </c>
    </row>
    <row r="251" spans="1:1" x14ac:dyDescent="0.3">
      <c r="A251" s="2" t="str">
        <f>"How to manage paperwork"</f>
        <v>How to manage paperwork</v>
      </c>
    </row>
    <row r="252" spans="1:1" x14ac:dyDescent="0.3">
      <c r="A252" s="2" t="str">
        <f>"How to manage projects effectively in a quickly evolving/changing environment without a lot of lead time for planning."</f>
        <v>How to manage projects effectively in a quickly evolving/changing environment without a lot of lead time for planning.</v>
      </c>
    </row>
    <row r="253" spans="1:1" x14ac:dyDescent="0.3">
      <c r="A253" s="2" t="str">
        <f>"how to more accurately identify the steps needed for thorough PM"</f>
        <v>how to more accurately identify the steps needed for thorough PM</v>
      </c>
    </row>
    <row r="254" spans="1:1" x14ac:dyDescent="0.3">
      <c r="A254" s="2" t="str">
        <f>"How to organize better"</f>
        <v>How to organize better</v>
      </c>
    </row>
    <row r="255" spans="1:1" x14ac:dyDescent="0.3">
      <c r="A255" s="2" t="str">
        <f>"How to organize work, set a timeline, and ensure that people are accountable and milestones are met."</f>
        <v>How to organize work, set a timeline, and ensure that people are accountable and milestones are met.</v>
      </c>
    </row>
    <row r="256" spans="1:1" x14ac:dyDescent="0.3">
      <c r="A256" s="2" t="str">
        <f>"How to plan a project which fits into the institutions goal to raise funding"</f>
        <v>How to plan a project which fits into the institutions goal to raise funding</v>
      </c>
    </row>
    <row r="257" spans="1:1" x14ac:dyDescent="0.3">
      <c r="A257" s="2" t="str">
        <f>"How to plan and to prioritize"</f>
        <v>How to plan and to prioritize</v>
      </c>
    </row>
    <row r="258" spans="1:1" x14ac:dyDescent="0.3">
      <c r="A258" s="2" t="str">
        <f>"How to plan better."</f>
        <v>How to plan better.</v>
      </c>
    </row>
    <row r="259" spans="1:1" x14ac:dyDescent="0.3">
      <c r="A259" s="2" t="str">
        <f>"how to plan the project to meet the due dates"</f>
        <v>how to plan the project to meet the due dates</v>
      </c>
    </row>
    <row r="260" spans="1:1" x14ac:dyDescent="0.3">
      <c r="A260" s="2" t="str">
        <f>"How to prepare for all the unknowns"</f>
        <v>How to prepare for all the unknowns</v>
      </c>
    </row>
    <row r="261" spans="1:1" x14ac:dyDescent="0.3">
      <c r="A261" s="2" t="str">
        <f>"How to prepare yourself to appropriately launch a project and motivate participants"</f>
        <v>How to prepare yourself to appropriately launch a project and motivate participants</v>
      </c>
    </row>
    <row r="262" spans="1:1" x14ac:dyDescent="0.3">
      <c r="A262" s="2" t="str">
        <f>"How to project manage human resources (consulting business)"</f>
        <v>How to project manage human resources (consulting business)</v>
      </c>
    </row>
    <row r="263" spans="1:1" x14ac:dyDescent="0.3">
      <c r="A263" s="2" t="str">
        <f>"How to raise funding and determine timeline/ schedule of project. "</f>
        <v xml:space="preserve">How to raise funding and determine timeline/ schedule of project. </v>
      </c>
    </row>
    <row r="264" spans="1:1" x14ac:dyDescent="0.3">
      <c r="A264" s="2" t="str">
        <f>"How to revamp the plan when an unplanned situation disrupts things"</f>
        <v>How to revamp the plan when an unplanned situation disrupts things</v>
      </c>
    </row>
    <row r="265" spans="1:1" x14ac:dyDescent="0.3">
      <c r="A265" s="2" t="str">
        <f>"How to run a project when you are the lowest ranking person on the team"</f>
        <v>How to run a project when you are the lowest ranking person on the team</v>
      </c>
    </row>
    <row r="266" spans="1:1" x14ac:dyDescent="0.3">
      <c r="A266" s="2" t="str">
        <f>"how to schedule the components of a project when i may not know the all the pieces necessary to complete the project"</f>
        <v>how to schedule the components of a project when i may not know the all the pieces necessary to complete the project</v>
      </c>
    </row>
    <row r="267" spans="1:1" x14ac:dyDescent="0.3">
      <c r="A267" s="2" t="str">
        <f>"How to secure funding for a potential project"</f>
        <v>How to secure funding for a potential project</v>
      </c>
    </row>
    <row r="268" spans="1:1" x14ac:dyDescent="0.3">
      <c r="A268" s="2" t="str">
        <f>"How to set challenging, yet attainable goals and then follow through to meet them."</f>
        <v>How to set challenging, yet attainable goals and then follow through to meet them.</v>
      </c>
    </row>
    <row r="269" spans="1:1" x14ac:dyDescent="0.3">
      <c r="A269" s="2" t="str">
        <f>"how to set realistic goals and objectives"</f>
        <v>how to set realistic goals and objectives</v>
      </c>
    </row>
    <row r="270" spans="1:1" x14ac:dyDescent="0.3">
      <c r="A270" s="2" t="str">
        <f>"how to set small, interim goals along the way"</f>
        <v>how to set small, interim goals along the way</v>
      </c>
    </row>
    <row r="271" spans="1:1" x14ac:dyDescent="0.3">
      <c r="A271" s="2" t="str">
        <f>"How to stay better organized when trying to manage other people and their time constraints"</f>
        <v>How to stay better organized when trying to manage other people and their time constraints</v>
      </c>
    </row>
    <row r="272" spans="1:1" x14ac:dyDescent="0.3">
      <c r="A272" s="2" t="str">
        <f>"How to stay focused and prioritize tasks."</f>
        <v>How to stay focused and prioritize tasks.</v>
      </c>
    </row>
    <row r="273" spans="1:1" ht="28.8" x14ac:dyDescent="0.3">
      <c r="A273" s="2" t="str">
        <f>"How to stay organized when managing large projects with multiple contractors and possibly changes in project managers. Especially how to determine when such a project is closed."</f>
        <v>How to stay organized when managing large projects with multiple contractors and possibly changes in project managers. Especially how to determine when such a project is closed.</v>
      </c>
    </row>
    <row r="274" spans="1:1" x14ac:dyDescent="0.3">
      <c r="A274" s="2" t="str">
        <f>"How to streamline the process."</f>
        <v>How to streamline the process.</v>
      </c>
    </row>
    <row r="275" spans="1:1" x14ac:dyDescent="0.3">
      <c r="A275" s="2" t="str">
        <f>"How to structure/organize a project...how to, ""begin with the end in mind""."</f>
        <v>How to structure/organize a project...how to, "begin with the end in mind".</v>
      </c>
    </row>
    <row r="276" spans="1:1" x14ac:dyDescent="0.3">
      <c r="A276" s="2" t="str">
        <f>"How to systematize things better."</f>
        <v>How to systematize things better.</v>
      </c>
    </row>
    <row r="277" spans="1:1" x14ac:dyDescent="0.3">
      <c r="A277" s="2" t="str">
        <f>"How to track progress and tasks so that things are completed on time and nothing is forgotten"</f>
        <v>How to track progress and tasks so that things are completed on time and nothing is forgotten</v>
      </c>
    </row>
    <row r="278" spans="1:1" x14ac:dyDescent="0.3">
      <c r="A278" s="2" t="str">
        <f>"How to write a persuasive request and/or conclusion"</f>
        <v>How to write a persuasive request and/or conclusion</v>
      </c>
    </row>
    <row r="279" spans="1:1" x14ac:dyDescent="0.3">
      <c r="A279" s="2" t="str">
        <f>"I am always interested in learning better ways to approach a project"</f>
        <v>I am always interested in learning better ways to approach a project</v>
      </c>
    </row>
    <row r="280" spans="1:1" x14ac:dyDescent="0.3">
      <c r="A280" s="2" t="str">
        <f>"I am always looking for better ways to manage and evaluate my  projects."</f>
        <v>I am always looking for better ways to manage and evaluate my  projects.</v>
      </c>
    </row>
    <row r="281" spans="1:1" x14ac:dyDescent="0.3">
      <c r="A281" s="2" t="str">
        <f>"I am applying for a grant this year and would like to be prepared for what to expect managing a project."</f>
        <v>I am applying for a grant this year and would like to be prepared for what to expect managing a project.</v>
      </c>
    </row>
    <row r="282" spans="1:1" x14ac:dyDescent="0.3">
      <c r="A282" s="2" t="str">
        <f>"I am hoping tolearn how to take initiative."</f>
        <v>I am hoping tolearn how to take initiative.</v>
      </c>
    </row>
    <row r="283" spans="1:1" x14ac:dyDescent="0.3">
      <c r="A283" s="2" t="str">
        <f>"I am new to all this so I am ready to learn everything that I can"</f>
        <v>I am new to all this so I am ready to learn everything that I can</v>
      </c>
    </row>
    <row r="284" spans="1:1" x14ac:dyDescent="0.3">
      <c r="A284" s="2" t="str">
        <f>"I don't know anything about it, so it will all be new to me."</f>
        <v>I don't know anything about it, so it will all be new to me.</v>
      </c>
    </row>
    <row r="285" spans="1:1" x14ac:dyDescent="0.3">
      <c r="A285" s="2" t="str">
        <f>"I have an interest in open software (or other tools) to help track and manage projects "</f>
        <v xml:space="preserve">I have an interest in open software (or other tools) to help track and manage projects </v>
      </c>
    </row>
    <row r="286" spans="1:1" ht="28.8" x14ac:dyDescent="0.3">
      <c r="A286" s="2" t="str">
        <f>"I have completed projects, but never formally 'managed' projects, so I would like to better understand the process, tools and applications of formal project managment."</f>
        <v>I have completed projects, but never formally 'managed' projects, so I would like to better understand the process, tools and applications of formal project managment.</v>
      </c>
    </row>
    <row r="287" spans="1:1" ht="28.8" x14ac:dyDescent="0.3">
      <c r="A287" s="2" t="str">
        <f>"I have mananged trials and litigation, but not library projects. I would like to see how the skills complement and contrast so that I can assess where I need to focus my learning to obtain proper library project managment skills, generally."</f>
        <v>I have mananged trials and litigation, but not library projects. I would like to see how the skills complement and contrast so that I can assess where I need to focus my learning to obtain proper library project managment skills, generally.</v>
      </c>
    </row>
    <row r="288" spans="1:1" x14ac:dyDescent="0.3">
      <c r="A288" s="2" t="str">
        <f>"I love to learn and I want to understand the dynamics of project management."</f>
        <v>I love to learn and I want to understand the dynamics of project management.</v>
      </c>
    </row>
    <row r="289" spans="1:1" ht="28.8" x14ac:dyDescent="0.3">
      <c r="A289" s="2" t="str">
        <f>"I need a good overview; projecte management perspective would have been handy for me in the past 2 years and will be needed in the next few years."</f>
        <v>I need a good overview; projecte management perspective would have been handy for me in the past 2 years and will be needed in the next few years.</v>
      </c>
    </row>
    <row r="290" spans="1:1" x14ac:dyDescent="0.3">
      <c r="A290" s="2" t="str">
        <f>"I need a refresher and reminder of how to pull together all components of a true project."</f>
        <v>I need a refresher and reminder of how to pull together all components of a true project.</v>
      </c>
    </row>
    <row r="291" spans="1:1" ht="28.8" x14ac:dyDescent="0.3">
      <c r="A291" s="2" t="str">
        <f>"I need most help in project planning - finding tools and methods to examine all the parts of a complex project and evaluate them against each other, then make decisions about sensible orders and structures of actions."</f>
        <v>I need most help in project planning - finding tools and methods to examine all the parts of a complex project and evaluate them against each other, then make decisions about sensible orders and structures of actions.</v>
      </c>
    </row>
    <row r="292" spans="1:1" x14ac:dyDescent="0.3">
      <c r="A292" s="2" t="str">
        <f>"I need to improve my ""big picture"" skills, as in seeing that all aspects of the project are covered and running smoothly."</f>
        <v>I need to improve my "big picture" skills, as in seeing that all aspects of the project are covered and running smoothly.</v>
      </c>
    </row>
    <row r="293" spans="1:1" x14ac:dyDescent="0.3">
      <c r="A293" s="2" t="str">
        <f>"I need to learn more about the formal process of project management."</f>
        <v>I need to learn more about the formal process of project management.</v>
      </c>
    </row>
    <row r="294" spans="1:1" x14ac:dyDescent="0.3">
      <c r="A294" s="2" t="str">
        <f>"I seek to better fund projects as well as coordinate/plan them better to work across one or two institutions."</f>
        <v>I seek to better fund projects as well as coordinate/plan them better to work across one or two institutions.</v>
      </c>
    </row>
    <row r="295" spans="1:1" x14ac:dyDescent="0.3">
      <c r="A295" s="2" t="str">
        <f>"I want to be able to approach PM more deliberately and in a more organized way."</f>
        <v>I want to be able to approach PM more deliberately and in a more organized way.</v>
      </c>
    </row>
    <row r="296" spans="1:1" x14ac:dyDescent="0.3">
      <c r="A296" s="2" t="str">
        <f>"I want to know the right questions to ask at each step."</f>
        <v>I want to know the right questions to ask at each step.</v>
      </c>
    </row>
    <row r="297" spans="1:1" x14ac:dyDescent="0.3">
      <c r="A297" s="2" t="str">
        <f>"I want to learn if there is a structure to project management that can be applied to any project."</f>
        <v>I want to learn if there is a structure to project management that can be applied to any project.</v>
      </c>
    </row>
    <row r="298" spans="1:1" x14ac:dyDescent="0.3">
      <c r="A298" s="2" t="str">
        <f>"I want to understand the steps to take in order: 1, 2, 3 etc."</f>
        <v>I want to understand the steps to take in order: 1, 2, 3 etc.</v>
      </c>
    </row>
    <row r="299" spans="1:1" x14ac:dyDescent="0.3">
      <c r="A299" s="2" t="str">
        <f>"I would like a broad introduction to procedures."</f>
        <v>I would like a broad introduction to procedures.</v>
      </c>
    </row>
    <row r="300" spans="1:1" x14ac:dyDescent="0.3">
      <c r="A300" s="2" t="str">
        <f>"I would like to develop a set of best practices for successful project management."</f>
        <v>I would like to develop a set of best practices for successful project management.</v>
      </c>
    </row>
    <row r="301" spans="1:1" x14ac:dyDescent="0.3">
      <c r="A301" s="2" t="str">
        <f>"I would like to ensure that my project management skills are consistent across various projects."</f>
        <v>I would like to ensure that my project management skills are consistent across various projects.</v>
      </c>
    </row>
    <row r="302" spans="1:1" x14ac:dyDescent="0.3">
      <c r="A302" s="2" t="str">
        <f>"I would like to improve my skills and learn new tips and techniques to ensure successful project management"</f>
        <v>I would like to improve my skills and learn new tips and techniques to ensure successful project management</v>
      </c>
    </row>
    <row r="303" spans="1:1" x14ac:dyDescent="0.3">
      <c r="A303" s="2" t="str">
        <f>"I would like to know how to create a plan with deadlines (i.e., a Gantt chart)."</f>
        <v>I would like to know how to create a plan with deadlines (i.e., a Gantt chart).</v>
      </c>
    </row>
    <row r="304" spans="1:1" x14ac:dyDescent="0.3">
      <c r="A304" s="2" t="str">
        <f>"I would like to learn how best to schedule a project (project completion timeline, etc.)"</f>
        <v>I would like to learn how best to schedule a project (project completion timeline, etc.)</v>
      </c>
    </row>
    <row r="305" spans="1:1" x14ac:dyDescent="0.3">
      <c r="A305" s="2" t="str">
        <f>"I would like to learn how better manage expectations and clearly define project limits."</f>
        <v>I would like to learn how better manage expectations and clearly define project limits.</v>
      </c>
    </row>
    <row r="306" spans="1:1" ht="28.8" x14ac:dyDescent="0.3">
      <c r="A306" s="2" t="str">
        <f>"I would like to learn how to better propose projects to supervisors and funders in hopes of being more successful at securing support."</f>
        <v>I would like to learn how to better propose projects to supervisors and funders in hopes of being more successful at securing support.</v>
      </c>
    </row>
    <row r="307" spans="1:1" x14ac:dyDescent="0.3">
      <c r="A307" s="2" t="str">
        <f>"I would like to learn more about different ways to map out project tasks and process flows. "</f>
        <v xml:space="preserve">I would like to learn more about different ways to map out project tasks and process flows. </v>
      </c>
    </row>
    <row r="308" spans="1:1" x14ac:dyDescent="0.3">
      <c r="A308" s="2" t="str">
        <f>"I would like to learn the basics so that I may serve my organization better by hopefully taking on a project in the future."</f>
        <v>I would like to learn the basics so that I may serve my organization better by hopefully taking on a project in the future.</v>
      </c>
    </row>
    <row r="309" spans="1:1" x14ac:dyDescent="0.3">
      <c r="A309" s="2" t="str">
        <f>"I would like to learn the fundamental skills that go into project management. "</f>
        <v xml:space="preserve">I would like to learn the fundamental skills that go into project management. </v>
      </c>
    </row>
    <row r="310" spans="1:1" x14ac:dyDescent="0.3">
      <c r="A310" s="2" t="str">
        <f>"I would like to learn the process so I can someday lead/manage a team."</f>
        <v>I would like to learn the process so I can someday lead/manage a team.</v>
      </c>
    </row>
    <row r="311" spans="1:1" ht="28.8" x14ac:dyDescent="0.3">
      <c r="A311" s="2" t="str">
        <f>"I would like to obtain new tools to most efficiently assess and communicate needs, prior to and during a project as well as to measure successes/opportunities, in order to strengthen future projects. "</f>
        <v xml:space="preserve">I would like to obtain new tools to most efficiently assess and communicate needs, prior to and during a project as well as to measure successes/opportunities, in order to strengthen future projects. </v>
      </c>
    </row>
    <row r="312" spans="1:1" x14ac:dyDescent="0.3">
      <c r="A312" s="2" t="str">
        <f>"I'd like to learn how detailed project tasks should be - without getting overwhelmed with every little task!"</f>
        <v>I'd like to learn how detailed project tasks should be - without getting overwhelmed with every little task!</v>
      </c>
    </row>
    <row r="313" spans="1:1" x14ac:dyDescent="0.3">
      <c r="A313" s="2" t="str">
        <f>"I'd like to learn more about the planning process - steps to take before the project launches."</f>
        <v>I'd like to learn more about the planning process - steps to take before the project launches.</v>
      </c>
    </row>
    <row r="314" spans="1:1" x14ac:dyDescent="0.3">
      <c r="A314" s="2" t="str">
        <f>"I'd like to learn the basics of creating a manageable project timeline and controlling scope creep."</f>
        <v>I'd like to learn the basics of creating a manageable project timeline and controlling scope creep.</v>
      </c>
    </row>
    <row r="315" spans="1:1" x14ac:dyDescent="0.3">
      <c r="A315" s="2" t="str">
        <f>"Identify funding options."</f>
        <v>Identify funding options.</v>
      </c>
    </row>
    <row r="316" spans="1:1" x14ac:dyDescent="0.3">
      <c r="A316" s="2" t="str">
        <f>"Identifying key benchmarks and evaluating outcomes."</f>
        <v>Identifying key benchmarks and evaluating outcomes.</v>
      </c>
    </row>
    <row r="317" spans="1:1" x14ac:dyDescent="0.3">
      <c r="A317" s="2" t="str">
        <f>"Identifying potential projects."</f>
        <v>Identifying potential projects.</v>
      </c>
    </row>
    <row r="318" spans="1:1" ht="28.8" x14ac:dyDescent="0.3">
      <c r="A318" s="2" t="str">
        <f>"I'm a novice so I'm eager to learn the basic principles of project management and how they can be applied professionally."</f>
        <v>I'm a novice so I'm eager to learn the basic principles of project management and how they can be applied professionally.</v>
      </c>
    </row>
    <row r="319" spans="1:1" x14ac:dyDescent="0.3">
      <c r="A319" s="2" t="str">
        <f>"I'm interested in best practices, especially as they relate to small institutions."</f>
        <v>I'm interested in best practices, especially as they relate to small institutions.</v>
      </c>
    </row>
    <row r="320" spans="1:1" x14ac:dyDescent="0.3">
      <c r="A320" s="2" t="str">
        <f>"I'm seeking to improve efficiency and communication in order to keep projects moving forward."</f>
        <v>I'm seeking to improve efficiency and communication in order to keep projects moving forward.</v>
      </c>
    </row>
    <row r="321" spans="1:1" x14ac:dyDescent="0.3">
      <c r="A321" s="2" t="str">
        <f>"Implementation"</f>
        <v>Implementation</v>
      </c>
    </row>
    <row r="322" spans="1:1" x14ac:dyDescent="0.3">
      <c r="A322" s="2" t="str">
        <f>"Improve early planning process."</f>
        <v>Improve early planning process.</v>
      </c>
    </row>
    <row r="323" spans="1:1" x14ac:dyDescent="0.3">
      <c r="A323" s="2" t="str">
        <f>"Improve my ability to design new project ideas"</f>
        <v>Improve my ability to design new project ideas</v>
      </c>
    </row>
    <row r="324" spans="1:1" x14ac:dyDescent="0.3">
      <c r="A324" s="2" t="str">
        <f>"Improve my project management skills"</f>
        <v>Improve my project management skills</v>
      </c>
    </row>
    <row r="325" spans="1:1" x14ac:dyDescent="0.3">
      <c r="A325" s="2" t="str">
        <f>"Improve the planning process."</f>
        <v>Improve the planning process.</v>
      </c>
    </row>
    <row r="326" spans="1:1" x14ac:dyDescent="0.3">
      <c r="A326" s="2" t="str">
        <f>"Improved communication &amp; understanding"</f>
        <v>Improved communication &amp; understanding</v>
      </c>
    </row>
    <row r="327" spans="1:1" x14ac:dyDescent="0.3">
      <c r="A327" s="2" t="str">
        <f>"Improved workflow and documentation of it."</f>
        <v>Improved workflow and documentation of it.</v>
      </c>
    </row>
    <row r="328" spans="1:1" x14ac:dyDescent="0.3">
      <c r="A328" s="2" t="str">
        <f>"incorporating new technologies, people with different skills, becoming more adaptable."</f>
        <v>incorporating new technologies, people with different skills, becoming more adaptable.</v>
      </c>
    </row>
    <row r="329" spans="1:1" x14ac:dyDescent="0.3">
      <c r="A329" s="2" t="str">
        <f>"Incremental planning and timelines"</f>
        <v>Incremental planning and timelines</v>
      </c>
    </row>
    <row r="330" spans="1:1" x14ac:dyDescent="0.3">
      <c r="A330" s="2" t="str">
        <f>"Initial planning"</f>
        <v>Initial planning</v>
      </c>
    </row>
    <row r="331" spans="1:1" x14ac:dyDescent="0.3">
      <c r="A331" s="2" t="str">
        <f>"Initiating a plan to optimize participant buy-in"</f>
        <v>Initiating a plan to optimize participant buy-in</v>
      </c>
    </row>
    <row r="332" spans="1:1" x14ac:dyDescent="0.3">
      <c r="A332" s="2" t="str">
        <f>"initiation and planning through execution, acceptance, support and closure"</f>
        <v>initiation and planning through execution, acceptance, support and closure</v>
      </c>
    </row>
    <row r="333" spans="1:1" x14ac:dyDescent="0.3">
      <c r="A333" s="2" t="str">
        <f>"Insider tips on how to be REALLY efficient and successful"</f>
        <v>Insider tips on how to be REALLY efficient and successful</v>
      </c>
    </row>
    <row r="334" spans="1:1" x14ac:dyDescent="0.3">
      <c r="A334" s="2" t="str">
        <f>"Inspiring staff to tackle a project"</f>
        <v>Inspiring staff to tackle a project</v>
      </c>
    </row>
    <row r="335" spans="1:1" x14ac:dyDescent="0.3">
      <c r="A335" s="2" t="str">
        <f>"Interested in other perspectives - my training came from the PMI, and library projects are a bit different."</f>
        <v>Interested in other perspectives - my training came from the PMI, and library projects are a bit different.</v>
      </c>
    </row>
    <row r="336" spans="1:1" x14ac:dyDescent="0.3">
      <c r="A336" s="2" t="str">
        <f>"Interpersonal skills regarding stakeholder buy-in from those I do not directly supervise."</f>
        <v>Interpersonal skills regarding stakeholder buy-in from those I do not directly supervise.</v>
      </c>
    </row>
    <row r="337" spans="1:1" x14ac:dyDescent="0.3">
      <c r="A337" s="2" t="str">
        <f>"Isolating tasks within the larger project for others to work on and delegation"</f>
        <v>Isolating tasks within the larger project for others to work on and delegation</v>
      </c>
    </row>
    <row r="338" spans="1:1" x14ac:dyDescent="0.3">
      <c r="A338" s="2" t="str">
        <f>"It has been some years since my project management training.  I wish to update my skills."</f>
        <v>It has been some years since my project management training.  I wish to update my skills.</v>
      </c>
    </row>
    <row r="339" spans="1:1" x14ac:dyDescent="0.3">
      <c r="A339" s="2" t="str">
        <f>"job management"</f>
        <v>job management</v>
      </c>
    </row>
    <row r="340" spans="1:1" x14ac:dyDescent="0.3">
      <c r="A340" s="2" t="str">
        <f>"Juggle multiple projects with varying timelines"</f>
        <v>Juggle multiple projects with varying timelines</v>
      </c>
    </row>
    <row r="341" spans="1:1" x14ac:dyDescent="0.3">
      <c r="A341" s="2" t="str">
        <f>"juggling many participants and keeping everyone on track"</f>
        <v>juggling many participants and keeping everyone on track</v>
      </c>
    </row>
    <row r="342" spans="1:1" x14ac:dyDescent="0.3">
      <c r="A342" s="2" t="str">
        <f>"Just how to be better prepared and organized"</f>
        <v>Just how to be better prepared and organized</v>
      </c>
    </row>
    <row r="343" spans="1:1" x14ac:dyDescent="0.3">
      <c r="A343" s="2" t="str">
        <f>"Just want to learn the basic about project management in general."</f>
        <v>Just want to learn the basic about project management in general.</v>
      </c>
    </row>
    <row r="344" spans="1:1" x14ac:dyDescent="0.3">
      <c r="A344" s="2" t="str">
        <f>"Keep multiple players on task and meet deadlines"</f>
        <v>Keep multiple players on task and meet deadlines</v>
      </c>
    </row>
    <row r="345" spans="1:1" x14ac:dyDescent="0.3">
      <c r="A345" s="2" t="str">
        <f>"Keep projects in alignment with the mission of the institution; time management; delegation"</f>
        <v>Keep projects in alignment with the mission of the institution; time management; delegation</v>
      </c>
    </row>
    <row r="346" spans="1:1" x14ac:dyDescent="0.3">
      <c r="A346" s="2" t="str">
        <f>"Keeping everything organized"</f>
        <v>Keeping everything organized</v>
      </c>
    </row>
    <row r="347" spans="1:1" x14ac:dyDescent="0.3">
      <c r="A347" s="2" t="str">
        <f>"Keeping others on the team motivated and communicating."</f>
        <v>Keeping others on the team motivated and communicating.</v>
      </c>
    </row>
    <row r="348" spans="1:1" x14ac:dyDescent="0.3">
      <c r="A348" s="2" t="str">
        <f>"Keeping the different parts on track"</f>
        <v>Keeping the different parts on track</v>
      </c>
    </row>
    <row r="349" spans="1:1" x14ac:dyDescent="0.3">
      <c r="A349" s="2" t="str">
        <f>"Keeping track of all the moving pieces without losing my mind."</f>
        <v>Keeping track of all the moving pieces without losing my mind.</v>
      </c>
    </row>
    <row r="350" spans="1:1" x14ac:dyDescent="0.3">
      <c r="A350" s="2" t="str">
        <f>"Lead a successful team of less than 10 from start to finish on large scale projects "</f>
        <v xml:space="preserve">Lead a successful team of less than 10 from start to finish on large scale projects </v>
      </c>
    </row>
    <row r="351" spans="1:1" x14ac:dyDescent="0.3">
      <c r="A351" s="2" t="str">
        <f>"Leadership"</f>
        <v>Leadership</v>
      </c>
    </row>
    <row r="352" spans="1:1" x14ac:dyDescent="0.3">
      <c r="A352" s="2" t="str">
        <f>"Leadership and organizational skills"</f>
        <v>Leadership and organizational skills</v>
      </c>
    </row>
    <row r="353" spans="1:1" x14ac:dyDescent="0.3">
      <c r="A353" s="2" t="str">
        <f>"learn about current software "</f>
        <v xml:space="preserve">learn about current software </v>
      </c>
    </row>
    <row r="354" spans="1:1" x14ac:dyDescent="0.3">
      <c r="A354" s="2" t="str">
        <f>"Learn different methods of planning"</f>
        <v>Learn different methods of planning</v>
      </c>
    </row>
    <row r="355" spans="1:1" x14ac:dyDescent="0.3">
      <c r="A355" s="2" t="str">
        <f>"Learn how best to prioritize and how to delegate tasks "</f>
        <v xml:space="preserve">Learn how best to prioritize and how to delegate tasks </v>
      </c>
    </row>
    <row r="356" spans="1:1" x14ac:dyDescent="0.3">
      <c r="A356" s="2" t="str">
        <f>"Learn how to implement a strong plan"</f>
        <v>Learn how to implement a strong plan</v>
      </c>
    </row>
    <row r="357" spans="1:1" x14ac:dyDescent="0.3">
      <c r="A357" s="2" t="str">
        <f>"Learn more about organization, technology, and shortcuts that can help me work better."</f>
        <v>Learn more about organization, technology, and shortcuts that can help me work better.</v>
      </c>
    </row>
    <row r="358" spans="1:1" x14ac:dyDescent="0.3">
      <c r="A358" s="2" t="str">
        <f>"Learn more about project management"</f>
        <v>Learn more about project management</v>
      </c>
    </row>
    <row r="359" spans="1:1" x14ac:dyDescent="0.3">
      <c r="A359" s="2" t="str">
        <f>"Learn of the best resources to track project status and keep me on top of things, e.g. MS Project.  "</f>
        <v xml:space="preserve">Learn of the best resources to track project status and keep me on top of things, e.g. MS Project.  </v>
      </c>
    </row>
    <row r="360" spans="1:1" x14ac:dyDescent="0.3">
      <c r="A360" s="2" t="str">
        <f>"Learn the new processes or better management of budgets/resources"</f>
        <v>Learn the new processes or better management of budgets/resources</v>
      </c>
    </row>
    <row r="361" spans="1:1" x14ac:dyDescent="0.3">
      <c r="A361" s="2" t="str">
        <f>"Learn the process of managing a project and steps to follow."</f>
        <v>Learn the process of managing a project and steps to follow.</v>
      </c>
    </row>
    <row r="362" spans="1:1" x14ac:dyDescent="0.3">
      <c r="A362" s="2" t="str">
        <f>"Learn the terminology and best practices"</f>
        <v>Learn the terminology and best practices</v>
      </c>
    </row>
    <row r="363" spans="1:1" x14ac:dyDescent="0.3">
      <c r="A363" s="2" t="str">
        <f>"learning how to manage large scale projects and budgetary constraints. Gain executive level support for projects."</f>
        <v>learning how to manage large scale projects and budgetary constraints. Gain executive level support for projects.</v>
      </c>
    </row>
    <row r="364" spans="1:1" x14ac:dyDescent="0.3">
      <c r="A364" s="2" t="str">
        <f>"Learning models to use as certain ones are better for certain projects than others"</f>
        <v>Learning models to use as certain ones are better for certain projects than others</v>
      </c>
    </row>
    <row r="365" spans="1:1" x14ac:dyDescent="0.3">
      <c r="A365" s="2" t="str">
        <f>"learning to delegate better"</f>
        <v>learning to delegate better</v>
      </c>
    </row>
    <row r="366" spans="1:1" x14ac:dyDescent="0.3">
      <c r="A366" s="2" t="str">
        <f>"learning to manage a diverse group, including those who are older, have more professional experience than you"</f>
        <v>learning to manage a diverse group, including those who are older, have more professional experience than you</v>
      </c>
    </row>
    <row r="367" spans="1:1" x14ac:dyDescent="0.3">
      <c r="A367" s="2" t="str">
        <f>"Long range planning"</f>
        <v>Long range planning</v>
      </c>
    </row>
    <row r="368" spans="1:1" x14ac:dyDescent="0.3">
      <c r="A368" s="2" t="str">
        <f>"Looking for any advice to improve skills, always like to see/share effective tools."</f>
        <v>Looking for any advice to improve skills, always like to see/share effective tools.</v>
      </c>
    </row>
    <row r="369" spans="1:1" x14ac:dyDescent="0.3">
      <c r="A369" s="2" t="str">
        <f>"Looking for ideas relevant for a small  public library or institution/collection"</f>
        <v>Looking for ideas relevant for a small  public library or institution/collection</v>
      </c>
    </row>
    <row r="370" spans="1:1" x14ac:dyDescent="0.3">
      <c r="A370" s="2" t="str">
        <f>"looking for new ideas for being better organized"</f>
        <v>looking for new ideas for being better organized</v>
      </c>
    </row>
    <row r="371" spans="1:1" x14ac:dyDescent="0.3">
      <c r="A371" s="2" t="str">
        <f>"Making overwhelming large and new project ideas more feasible. "</f>
        <v xml:space="preserve">Making overwhelming large and new project ideas more feasible. </v>
      </c>
    </row>
    <row r="372" spans="1:1" x14ac:dyDescent="0.3">
      <c r="A372" s="2" t="str">
        <f>"Making planning part of the routine of running a project"</f>
        <v>Making planning part of the routine of running a project</v>
      </c>
    </row>
    <row r="373" spans="1:1" x14ac:dyDescent="0.3">
      <c r="A373" s="2" t="str">
        <f>"manage all the moving parts"</f>
        <v>manage all the moving parts</v>
      </c>
    </row>
    <row r="374" spans="1:1" x14ac:dyDescent="0.3">
      <c r="A374" s="2" t="str">
        <f>"manage time"</f>
        <v>manage time</v>
      </c>
    </row>
    <row r="375" spans="1:1" x14ac:dyDescent="0.3">
      <c r="A375" s="2" t="str">
        <f>"Manage time and produce results from a team"</f>
        <v>Manage time and produce results from a team</v>
      </c>
    </row>
    <row r="376" spans="1:1" x14ac:dyDescent="0.3">
      <c r="A376" s="2" t="str">
        <f>"Managing  multiple pieces of the project to insure keeping to a schedule"</f>
        <v>Managing  multiple pieces of the project to insure keeping to a schedule</v>
      </c>
    </row>
    <row r="377" spans="1:1" x14ac:dyDescent="0.3">
      <c r="A377" s="2" t="str">
        <f>"Managing long term and short term projects simultaneously "</f>
        <v xml:space="preserve">Managing long term and short term projects simultaneously </v>
      </c>
    </row>
    <row r="378" spans="1:1" x14ac:dyDescent="0.3">
      <c r="A378" s="2" t="str">
        <f>"managing many moving parts (eg IT and network admins) and archival workflows"</f>
        <v>managing many moving parts (eg IT and network admins) and archival workflows</v>
      </c>
    </row>
    <row r="379" spans="1:1" x14ac:dyDescent="0.3">
      <c r="A379" s="2" t="str">
        <f>"Managing multiple projects at the same time."</f>
        <v>Managing multiple projects at the same time.</v>
      </c>
    </row>
    <row r="380" spans="1:1" x14ac:dyDescent="0.3">
      <c r="A380" s="2" t="str">
        <f>"Managing other individuals"</f>
        <v>Managing other individuals</v>
      </c>
    </row>
    <row r="381" spans="1:1" x14ac:dyDescent="0.3">
      <c r="A381" s="2" t="str">
        <f>"managing others in project workflow"</f>
        <v>managing others in project workflow</v>
      </c>
    </row>
    <row r="382" spans="1:1" x14ac:dyDescent="0.3">
      <c r="A382" s="2" t="str">
        <f>"managing people"</f>
        <v>managing people</v>
      </c>
    </row>
    <row r="383" spans="1:1" x14ac:dyDescent="0.3">
      <c r="A383" s="2" t="str">
        <f>"Managing people with different work styles is becoming more challenging."</f>
        <v>Managing people with different work styles is becoming more challenging.</v>
      </c>
    </row>
    <row r="384" spans="1:1" x14ac:dyDescent="0.3">
      <c r="A384" s="2" t="str">
        <f>"Managing projects when there are several people involved"</f>
        <v>Managing projects when there are several people involved</v>
      </c>
    </row>
    <row r="385" spans="1:1" x14ac:dyDescent="0.3">
      <c r="A385" s="2" t="str">
        <f>"Managing Staff"</f>
        <v>Managing Staff</v>
      </c>
    </row>
    <row r="386" spans="1:1" x14ac:dyDescent="0.3">
      <c r="A386" s="2" t="str">
        <f>"Managing the mid part of the project "</f>
        <v xml:space="preserve">Managing the mid part of the project </v>
      </c>
    </row>
    <row r="387" spans="1:1" x14ac:dyDescent="0.3">
      <c r="A387" s="2" t="str">
        <f>"Managing the project team"</f>
        <v>Managing the project team</v>
      </c>
    </row>
    <row r="388" spans="1:1" x14ac:dyDescent="0.3">
      <c r="A388" s="2" t="str">
        <f>"managing the staff assisting with the project"</f>
        <v>managing the staff assisting with the project</v>
      </c>
    </row>
    <row r="389" spans="1:1" x14ac:dyDescent="0.3">
      <c r="A389" s="2" t="str">
        <f>"Managing timelines for multiple projects"</f>
        <v>Managing timelines for multiple projects</v>
      </c>
    </row>
    <row r="390" spans="1:1" x14ac:dyDescent="0.3">
      <c r="A390" s="2" t="str">
        <f>"managing/integrating delegated tasks"</f>
        <v>managing/integrating delegated tasks</v>
      </c>
    </row>
    <row r="391" spans="1:1" x14ac:dyDescent="0.3">
      <c r="A391" s="2" t="str">
        <f>"Map out successive steps in a timeframe"</f>
        <v>Map out successive steps in a timeframe</v>
      </c>
    </row>
    <row r="392" spans="1:1" x14ac:dyDescent="0.3">
      <c r="A392" s="2" t="str">
        <f>"Marketing, Communication to staff"</f>
        <v>Marketing, Communication to staff</v>
      </c>
    </row>
    <row r="393" spans="1:1" x14ac:dyDescent="0.3">
      <c r="A393" s="2" t="str">
        <f>"Maximize time and efficiency in meetings"</f>
        <v>Maximize time and efficiency in meetings</v>
      </c>
    </row>
    <row r="394" spans="1:1" x14ac:dyDescent="0.3">
      <c r="A394" s="2" t="str">
        <f>"measuring and reporting outcomes"</f>
        <v>measuring and reporting outcomes</v>
      </c>
    </row>
    <row r="395" spans="1:1" x14ac:dyDescent="0.3">
      <c r="A395" s="2" t="str">
        <f>"Measuring impact, ROI of projects"</f>
        <v>Measuring impact, ROI of projects</v>
      </c>
    </row>
    <row r="396" spans="1:1" x14ac:dyDescent="0.3">
      <c r="A396" s="2" t="str">
        <f>"Meet deadlines"</f>
        <v>Meet deadlines</v>
      </c>
    </row>
    <row r="397" spans="1:1" x14ac:dyDescent="0.3">
      <c r="A397" s="2" t="str">
        <f>"Mentoring Others in project management"</f>
        <v>Mentoring Others in project management</v>
      </c>
    </row>
    <row r="398" spans="1:1" x14ac:dyDescent="0.3">
      <c r="A398" s="2" t="str">
        <f>"Metrics and evaluation"</f>
        <v>Metrics and evaluation</v>
      </c>
    </row>
    <row r="399" spans="1:1" x14ac:dyDescent="0.3">
      <c r="A399" s="2" t="str">
        <f>"Monitoring"</f>
        <v>Monitoring</v>
      </c>
    </row>
    <row r="400" spans="1:1" x14ac:dyDescent="0.3">
      <c r="A400" s="2" t="str">
        <f>"More formalized planning and better evaluation skills"</f>
        <v>More formalized planning and better evaluation skills</v>
      </c>
    </row>
    <row r="401" spans="1:1" ht="28.8" x14ac:dyDescent="0.3">
      <c r="A401" s="2" t="str">
        <f>"Motivate people, provide and receive feedback on progress, and guiding them (and myself) towards successful completion"</f>
        <v>Motivate people, provide and receive feedback on progress, and guiding them (and myself) towards successful completion</v>
      </c>
    </row>
    <row r="402" spans="1:1" x14ac:dyDescent="0.3">
      <c r="A402" s="2" t="str">
        <f>"Motivating participants and collaborators"</f>
        <v>Motivating participants and collaborators</v>
      </c>
    </row>
    <row r="403" spans="1:1" x14ac:dyDescent="0.3">
      <c r="A403" s="2" t="str">
        <f>"Motivating participants to meet deadlines."</f>
        <v>Motivating participants to meet deadlines.</v>
      </c>
    </row>
    <row r="404" spans="1:1" x14ac:dyDescent="0.3">
      <c r="A404" s="2" t="str">
        <f>"Motivating project team members to carry out tasks and communicate results and questions."</f>
        <v>Motivating project team members to carry out tasks and communicate results and questions.</v>
      </c>
    </row>
    <row r="405" spans="1:1" x14ac:dyDescent="0.3">
      <c r="A405" s="2" t="str">
        <f>"motivating team members"</f>
        <v>motivating team members</v>
      </c>
    </row>
    <row r="406" spans="1:1" x14ac:dyDescent="0.3">
      <c r="A406" s="2" t="str">
        <f>"Moving a project forward when it is delayed by outside circumstances"</f>
        <v>Moving a project forward when it is delayed by outside circumstances</v>
      </c>
    </row>
    <row r="407" spans="1:1" x14ac:dyDescent="0.3">
      <c r="A407" s="2" t="str">
        <f>"My project management experience is in software; I'm looking for PM experience relating to museums/libraries"</f>
        <v>My project management experience is in software; I'm looking for PM experience relating to museums/libraries</v>
      </c>
    </row>
    <row r="408" spans="1:1" ht="28.8" x14ac:dyDescent="0.3">
      <c r="A408" s="2" t="str">
        <f>"My project management experience is outside of the library field; I'd like to gain a better general understanding of what PM looks like in libraries / archives."</f>
        <v>My project management experience is outside of the library field; I'd like to gain a better general understanding of what PM looks like in libraries / archives.</v>
      </c>
    </row>
    <row r="409" spans="1:1" x14ac:dyDescent="0.3">
      <c r="A409" s="2" t="str">
        <f>"NA"</f>
        <v>NA</v>
      </c>
    </row>
    <row r="410" spans="1:1" x14ac:dyDescent="0.3">
      <c r="A410" s="2" t="str">
        <f>"Never really learned step by step project management, more seat of my pants"</f>
        <v>Never really learned step by step project management, more seat of my pants</v>
      </c>
    </row>
    <row r="411" spans="1:1" x14ac:dyDescent="0.3">
      <c r="A411" s="2" t="str">
        <f>"New ideas."</f>
        <v>New ideas.</v>
      </c>
    </row>
    <row r="412" spans="1:1" x14ac:dyDescent="0.3">
      <c r="A412" s="2" t="str">
        <f>"Obtaining community buy-in and support."</f>
        <v>Obtaining community buy-in and support.</v>
      </c>
    </row>
    <row r="413" spans="1:1" x14ac:dyDescent="0.3">
      <c r="A413" s="2" t="str">
        <f>"One can always do better; training others"</f>
        <v>One can always do better; training others</v>
      </c>
    </row>
    <row r="414" spans="1:1" x14ac:dyDescent="0.3">
      <c r="A414" s="2" t="str">
        <f>"organization"</f>
        <v>organization</v>
      </c>
    </row>
    <row r="415" spans="1:1" x14ac:dyDescent="0.3">
      <c r="A415" s="2" t="str">
        <f>"Organization"</f>
        <v>Organization</v>
      </c>
    </row>
    <row r="416" spans="1:1" x14ac:dyDescent="0.3">
      <c r="A416" s="2" t="str">
        <f>"Organization"</f>
        <v>Organization</v>
      </c>
    </row>
    <row r="417" spans="1:1" x14ac:dyDescent="0.3">
      <c r="A417" s="2" t="str">
        <f>"Organization "</f>
        <v xml:space="preserve">Organization </v>
      </c>
    </row>
    <row r="418" spans="1:1" x14ac:dyDescent="0.3">
      <c r="A418" s="2" t="str">
        <f>"Organization and communication"</f>
        <v>Organization and communication</v>
      </c>
    </row>
    <row r="419" spans="1:1" x14ac:dyDescent="0.3">
      <c r="A419" s="2" t="str">
        <f>"Organization and keeping on track, meeting deadlines"</f>
        <v>Organization and keeping on track, meeting deadlines</v>
      </c>
    </row>
    <row r="420" spans="1:1" x14ac:dyDescent="0.3">
      <c r="A420" s="2" t="str">
        <f>"organization and less procrastination"</f>
        <v>organization and less procrastination</v>
      </c>
    </row>
    <row r="421" spans="1:1" x14ac:dyDescent="0.3">
      <c r="A421" s="2" t="str">
        <f>"organization and time management"</f>
        <v>organization and time management</v>
      </c>
    </row>
    <row r="422" spans="1:1" x14ac:dyDescent="0.3">
      <c r="A422" s="2" t="str">
        <f>"organization and timeliness"</f>
        <v>organization and timeliness</v>
      </c>
    </row>
    <row r="423" spans="1:1" x14ac:dyDescent="0.3">
      <c r="A423" s="2" t="str">
        <f>"Organization and workflow suggestions"</f>
        <v>Organization and workflow suggestions</v>
      </c>
    </row>
    <row r="424" spans="1:1" x14ac:dyDescent="0.3">
      <c r="A424" s="2" t="str">
        <f>"Organization of the project and how to keep on track"</f>
        <v>Organization of the project and how to keep on track</v>
      </c>
    </row>
    <row r="425" spans="1:1" x14ac:dyDescent="0.3">
      <c r="A425" s="2" t="str">
        <f>"organization, steps, resources"</f>
        <v>organization, steps, resources</v>
      </c>
    </row>
    <row r="426" spans="1:1" x14ac:dyDescent="0.3">
      <c r="A426" s="2" t="str">
        <f>"Organization...creating doable steps"</f>
        <v>Organization...creating doable steps</v>
      </c>
    </row>
    <row r="427" spans="1:1" x14ac:dyDescent="0.3">
      <c r="A427" s="2" t="str">
        <f>"organizational planning"</f>
        <v>organizational planning</v>
      </c>
    </row>
    <row r="428" spans="1:1" x14ac:dyDescent="0.3">
      <c r="A428" s="2" t="str">
        <f>"Organizational skills"</f>
        <v>Organizational skills</v>
      </c>
    </row>
    <row r="429" spans="1:1" x14ac:dyDescent="0.3">
      <c r="A429" s="2" t="str">
        <f>"organizational skills in pre-planning"</f>
        <v>organizational skills in pre-planning</v>
      </c>
    </row>
    <row r="430" spans="1:1" x14ac:dyDescent="0.3">
      <c r="A430" s="2" t="str">
        <f>"organize"</f>
        <v>organize</v>
      </c>
    </row>
    <row r="431" spans="1:1" x14ac:dyDescent="0.3">
      <c r="A431" s="2" t="str">
        <f>"Organize myself better (perceiving risks before they happen, etc.)"</f>
        <v>Organize myself better (perceiving risks before they happen, etc.)</v>
      </c>
    </row>
    <row r="432" spans="1:1" x14ac:dyDescent="0.3">
      <c r="A432" s="2" t="str">
        <f>"Organizing"</f>
        <v>Organizing</v>
      </c>
    </row>
    <row r="433" spans="1:1" x14ac:dyDescent="0.3">
      <c r="A433" s="2" t="str">
        <f>"Organizing in the right sequence &amp; giving clear direction to project team members"</f>
        <v>Organizing in the right sequence &amp; giving clear direction to project team members</v>
      </c>
    </row>
    <row r="434" spans="1:1" x14ac:dyDescent="0.3">
      <c r="A434" s="2" t="str">
        <f>"Organizing more efficient work flow, and communicating that information in better formats"</f>
        <v>Organizing more efficient work flow, and communicating that information in better formats</v>
      </c>
    </row>
    <row r="435" spans="1:1" x14ac:dyDescent="0.3">
      <c r="A435" s="2" t="str">
        <f>"organizing the elements of the project and timing each element"</f>
        <v>organizing the elements of the project and timing each element</v>
      </c>
    </row>
    <row r="436" spans="1:1" x14ac:dyDescent="0.3">
      <c r="A436" s="2" t="str">
        <f>"Organizing the project"</f>
        <v>Organizing the project</v>
      </c>
    </row>
    <row r="437" spans="1:1" x14ac:dyDescent="0.3">
      <c r="A437" s="2" t="str">
        <f>"Overall better planning skills"</f>
        <v>Overall better planning skills</v>
      </c>
    </row>
    <row r="438" spans="1:1" x14ac:dyDescent="0.3">
      <c r="A438" s="2" t="str">
        <f>"Overall organization, start to finish"</f>
        <v>Overall organization, start to finish</v>
      </c>
    </row>
    <row r="439" spans="1:1" x14ac:dyDescent="0.3">
      <c r="A439" s="2" t="str">
        <f>"overcoming hurdles"</f>
        <v>overcoming hurdles</v>
      </c>
    </row>
    <row r="440" spans="1:1" x14ac:dyDescent="0.3">
      <c r="A440" s="2" t="str">
        <f>"Overcoming roadblocks"</f>
        <v>Overcoming roadblocks</v>
      </c>
    </row>
    <row r="441" spans="1:1" x14ac:dyDescent="0.3">
      <c r="A441" s="2" t="str">
        <f>"Plan and Organize"</f>
        <v>Plan and Organize</v>
      </c>
    </row>
    <row r="442" spans="1:1" x14ac:dyDescent="0.3">
      <c r="A442" s="2" t="str">
        <f>"plan and project"</f>
        <v>plan and project</v>
      </c>
    </row>
    <row r="443" spans="1:1" x14ac:dyDescent="0.3">
      <c r="A443" s="2" t="str">
        <f t="shared" ref="A443:A448" si="0">"Planning"</f>
        <v>Planning</v>
      </c>
    </row>
    <row r="444" spans="1:1" x14ac:dyDescent="0.3">
      <c r="A444" s="2" t="str">
        <f t="shared" si="0"/>
        <v>Planning</v>
      </c>
    </row>
    <row r="445" spans="1:1" x14ac:dyDescent="0.3">
      <c r="A445" s="2" t="str">
        <f t="shared" si="0"/>
        <v>Planning</v>
      </c>
    </row>
    <row r="446" spans="1:1" x14ac:dyDescent="0.3">
      <c r="A446" s="2" t="str">
        <f t="shared" si="0"/>
        <v>Planning</v>
      </c>
    </row>
    <row r="447" spans="1:1" x14ac:dyDescent="0.3">
      <c r="A447" s="2" t="str">
        <f t="shared" si="0"/>
        <v>Planning</v>
      </c>
    </row>
    <row r="448" spans="1:1" x14ac:dyDescent="0.3">
      <c r="A448" s="2" t="str">
        <f t="shared" si="0"/>
        <v>Planning</v>
      </c>
    </row>
    <row r="449" spans="1:1" x14ac:dyDescent="0.3">
      <c r="A449" s="2" t="str">
        <f>"planning"</f>
        <v>planning</v>
      </c>
    </row>
    <row r="450" spans="1:1" x14ac:dyDescent="0.3">
      <c r="A450" s="2" t="str">
        <f>"Planning"</f>
        <v>Planning</v>
      </c>
    </row>
    <row r="451" spans="1:1" x14ac:dyDescent="0.3">
      <c r="A451" s="2" t="str">
        <f>"Planning"</f>
        <v>Planning</v>
      </c>
    </row>
    <row r="452" spans="1:1" x14ac:dyDescent="0.3">
      <c r="A452" s="2" t="str">
        <f>"Planning"</f>
        <v>Planning</v>
      </c>
    </row>
    <row r="453" spans="1:1" x14ac:dyDescent="0.3">
      <c r="A453" s="2" t="str">
        <f>"Planning and budgeting"</f>
        <v>Planning and budgeting</v>
      </c>
    </row>
    <row r="454" spans="1:1" x14ac:dyDescent="0.3">
      <c r="A454" s="2" t="str">
        <f>"planning and feasibility, estimating time and funding needs accurately"</f>
        <v>planning and feasibility, estimating time and funding needs accurately</v>
      </c>
    </row>
    <row r="455" spans="1:1" x14ac:dyDescent="0.3">
      <c r="A455" s="2" t="str">
        <f>"planning and meeting deadlines"</f>
        <v>planning and meeting deadlines</v>
      </c>
    </row>
    <row r="456" spans="1:1" x14ac:dyDescent="0.3">
      <c r="A456" s="2" t="str">
        <f>"Planning and preparation"</f>
        <v>Planning and preparation</v>
      </c>
    </row>
    <row r="457" spans="1:1" x14ac:dyDescent="0.3">
      <c r="A457" s="2" t="str">
        <f>"Planning for a project "</f>
        <v xml:space="preserve">Planning for a project </v>
      </c>
    </row>
    <row r="458" spans="1:1" x14ac:dyDescent="0.3">
      <c r="A458" s="2" t="str">
        <f>"Planning for the unexpected"</f>
        <v>Planning for the unexpected</v>
      </c>
    </row>
    <row r="459" spans="1:1" x14ac:dyDescent="0.3">
      <c r="A459" s="2" t="str">
        <f>"Planning ideas"</f>
        <v>Planning ideas</v>
      </c>
    </row>
    <row r="460" spans="1:1" x14ac:dyDescent="0.3">
      <c r="A460" s="2" t="str">
        <f>"Planning it"</f>
        <v>Planning it</v>
      </c>
    </row>
    <row r="461" spans="1:1" x14ac:dyDescent="0.3">
      <c r="A461" s="2" t="str">
        <f>"planning projects with attainable/realistic goals"</f>
        <v>planning projects with attainable/realistic goals</v>
      </c>
    </row>
    <row r="462" spans="1:1" x14ac:dyDescent="0.3">
      <c r="A462" s="2" t="str">
        <f>"planning the overview the whole project"</f>
        <v>planning the overview the whole project</v>
      </c>
    </row>
    <row r="463" spans="1:1" x14ac:dyDescent="0.3">
      <c r="A463" s="2" t="str">
        <f>"planning the timeline"</f>
        <v>planning the timeline</v>
      </c>
    </row>
    <row r="464" spans="1:1" x14ac:dyDescent="0.3">
      <c r="A464" s="2" t="str">
        <f>"planning, organizing, tracking"</f>
        <v>planning, organizing, tracking</v>
      </c>
    </row>
    <row r="465" spans="1:1" x14ac:dyDescent="0.3">
      <c r="A465" s="2" t="str">
        <f>"Planning, particularly determining with some accuracy how much time is needed for a project"</f>
        <v>Planning, particularly determining with some accuracy how much time is needed for a project</v>
      </c>
    </row>
    <row r="466" spans="1:1" x14ac:dyDescent="0.3">
      <c r="A466" s="2" t="str">
        <f>"PM Techniques"</f>
        <v>PM Techniques</v>
      </c>
    </row>
    <row r="467" spans="1:1" x14ac:dyDescent="0.3">
      <c r="A467" s="2" t="str">
        <f>"PM with a library focus"</f>
        <v>PM with a library focus</v>
      </c>
    </row>
    <row r="468" spans="1:1" x14ac:dyDescent="0.3">
      <c r="A468" s="2" t="str">
        <f>"Practical long-term planning."</f>
        <v>Practical long-term planning.</v>
      </c>
    </row>
    <row r="469" spans="1:1" x14ac:dyDescent="0.3">
      <c r="A469" s="2" t="str">
        <f>"Preparation, startup or framework for the project. Most of my experience is with the completion of the project."</f>
        <v>Preparation, startup or framework for the project. Most of my experience is with the completion of the project.</v>
      </c>
    </row>
    <row r="470" spans="1:1" x14ac:dyDescent="0.3">
      <c r="A470" s="2" t="str">
        <f>"Preparing a plan"</f>
        <v>Preparing a plan</v>
      </c>
    </row>
    <row r="471" spans="1:1" x14ac:dyDescent="0.3">
      <c r="A471" s="2" t="str">
        <f>"Pre-planning"</f>
        <v>Pre-planning</v>
      </c>
    </row>
    <row r="472" spans="1:1" x14ac:dyDescent="0.3">
      <c r="A472" s="2" t="str">
        <f>"Prioritizing multiple projects"</f>
        <v>Prioritizing multiple projects</v>
      </c>
    </row>
    <row r="473" spans="1:1" x14ac:dyDescent="0.3">
      <c r="A473" s="2" t="str">
        <f>"process"</f>
        <v>process</v>
      </c>
    </row>
    <row r="474" spans="1:1" x14ac:dyDescent="0.3">
      <c r="A474" s="2" t="str">
        <f>"Process"</f>
        <v>Process</v>
      </c>
    </row>
    <row r="475" spans="1:1" x14ac:dyDescent="0.3">
      <c r="A475" s="2" t="str">
        <f>"Project development/planning"</f>
        <v>Project development/planning</v>
      </c>
    </row>
    <row r="476" spans="1:1" x14ac:dyDescent="0.3">
      <c r="A476" s="2" t="str">
        <f>"project documentation and manual preparation"</f>
        <v>project documentation and manual preparation</v>
      </c>
    </row>
    <row r="477" spans="1:1" x14ac:dyDescent="0.3">
      <c r="A477" s="2" t="str">
        <f>"Project evaluation"</f>
        <v>Project evaluation</v>
      </c>
    </row>
    <row r="478" spans="1:1" x14ac:dyDescent="0.3">
      <c r="A478" s="2" t="str">
        <f>"project management in LIS field"</f>
        <v>project management in LIS field</v>
      </c>
    </row>
    <row r="479" spans="1:1" x14ac:dyDescent="0.3">
      <c r="A479" s="2" t="str">
        <f>"Project monitoring"</f>
        <v>Project monitoring</v>
      </c>
    </row>
    <row r="480" spans="1:1" x14ac:dyDescent="0.3">
      <c r="A480" s="2" t="str">
        <f>"Project outline"</f>
        <v>Project outline</v>
      </c>
    </row>
    <row r="481" spans="1:1" x14ac:dyDescent="0.3">
      <c r="A481" s="2" t="str">
        <f>"Project Planning and Assessment"</f>
        <v>Project Planning and Assessment</v>
      </c>
    </row>
    <row r="482" spans="1:1" x14ac:dyDescent="0.3">
      <c r="A482" s="2" t="str">
        <f>"project planning and managing a team"</f>
        <v>project planning and managing a team</v>
      </c>
    </row>
    <row r="483" spans="1:1" x14ac:dyDescent="0.3">
      <c r="A483" s="2" t="str">
        <f>"Project planning and monitoring"</f>
        <v>Project planning and monitoring</v>
      </c>
    </row>
    <row r="484" spans="1:1" x14ac:dyDescent="0.3">
      <c r="A484" s="2" t="str">
        <f>"project planning and stakeholder management"</f>
        <v>project planning and stakeholder management</v>
      </c>
    </row>
    <row r="485" spans="1:1" x14ac:dyDescent="0.3">
      <c r="A485" s="2" t="str">
        <f>"project planning; developing/managing collaborative projects"</f>
        <v>project planning; developing/managing collaborative projects</v>
      </c>
    </row>
    <row r="486" spans="1:1" x14ac:dyDescent="0.3">
      <c r="A486" s="2" t="str">
        <f>"raising funds"</f>
        <v>raising funds</v>
      </c>
    </row>
    <row r="487" spans="1:1" x14ac:dyDescent="0.3">
      <c r="A487" s="2" t="str">
        <f>"Realistic time frames"</f>
        <v>Realistic time frames</v>
      </c>
    </row>
    <row r="488" spans="1:1" x14ac:dyDescent="0.3">
      <c r="A488" s="2" t="str">
        <f>"realistic timeline organization"</f>
        <v>realistic timeline organization</v>
      </c>
    </row>
    <row r="489" spans="1:1" x14ac:dyDescent="0.3">
      <c r="A489" s="2" t="str">
        <f>"Realistic Timelines"</f>
        <v>Realistic Timelines</v>
      </c>
    </row>
    <row r="490" spans="1:1" x14ac:dyDescent="0.3">
      <c r="A490" s="2" t="str">
        <f>"recruiting champions / stakeholders; successfully motivating them to contribute to the project"</f>
        <v>recruiting champions / stakeholders; successfully motivating them to contribute to the project</v>
      </c>
    </row>
    <row r="491" spans="1:1" x14ac:dyDescent="0.3">
      <c r="A491" s="2" t="str">
        <f>"Reduce 'scope-creeping!'"</f>
        <v>Reduce 'scope-creeping!'</v>
      </c>
    </row>
    <row r="492" spans="1:1" x14ac:dyDescent="0.3">
      <c r="A492" s="2" t="str">
        <f>"refresh my planning skills"</f>
        <v>refresh my planning skills</v>
      </c>
    </row>
    <row r="493" spans="1:1" x14ac:dyDescent="0.3">
      <c r="A493" s="2" t="str">
        <f>"Refresher"</f>
        <v>Refresher</v>
      </c>
    </row>
    <row r="494" spans="1:1" x14ac:dyDescent="0.3">
      <c r="A494" s="2" t="str">
        <f>"Refresher of lost skills"</f>
        <v>Refresher of lost skills</v>
      </c>
    </row>
    <row r="495" spans="1:1" x14ac:dyDescent="0.3">
      <c r="A495" s="2" t="str">
        <f>"Reinforce options and tools needed to adjust as the project proceeds."</f>
        <v>Reinforce options and tools needed to adjust as the project proceeds.</v>
      </c>
    </row>
    <row r="496" spans="1:1" x14ac:dyDescent="0.3">
      <c r="A496" s="2" t="str">
        <f>"resource allocation"</f>
        <v>resource allocation</v>
      </c>
    </row>
    <row r="497" spans="1:1" x14ac:dyDescent="0.3">
      <c r="A497" s="2" t="str">
        <f>"risk assessment and team communication"</f>
        <v>risk assessment and team communication</v>
      </c>
    </row>
    <row r="498" spans="1:1" x14ac:dyDescent="0.3">
      <c r="A498" s="2" t="str">
        <f>"risk management "</f>
        <v xml:space="preserve">risk management </v>
      </c>
    </row>
    <row r="499" spans="1:1" x14ac:dyDescent="0.3">
      <c r="A499" s="2" t="str">
        <f>"Running meetings"</f>
        <v>Running meetings</v>
      </c>
    </row>
    <row r="500" spans="1:1" x14ac:dyDescent="0.3">
      <c r="A500" s="2" t="str">
        <f>"scaling out timelines"</f>
        <v>scaling out timelines</v>
      </c>
    </row>
    <row r="501" spans="1:1" x14ac:dyDescent="0.3">
      <c r="A501" s="2" t="str">
        <f>"Scheduling"</f>
        <v>Scheduling</v>
      </c>
    </row>
    <row r="502" spans="1:1" x14ac:dyDescent="0.3">
      <c r="A502" s="2" t="str">
        <f>"Scheduling"</f>
        <v>Scheduling</v>
      </c>
    </row>
    <row r="503" spans="1:1" x14ac:dyDescent="0.3">
      <c r="A503" s="2" t="str">
        <f>"Scheduling components of a project in feasible increments"</f>
        <v>Scheduling components of a project in feasible increments</v>
      </c>
    </row>
    <row r="504" spans="1:1" x14ac:dyDescent="0.3">
      <c r="A504" s="2" t="str">
        <f>"scheduling, project plan development"</f>
        <v>scheduling, project plan development</v>
      </c>
    </row>
    <row r="505" spans="1:1" x14ac:dyDescent="0.3">
      <c r="A505" s="2" t="str">
        <f>"Scheduling, time line, &amp; assessment"</f>
        <v>Scheduling, time line, &amp; assessment</v>
      </c>
    </row>
    <row r="506" spans="1:1" x14ac:dyDescent="0.3">
      <c r="A506" s="2" t="str">
        <f>"scope management"</f>
        <v>scope management</v>
      </c>
    </row>
    <row r="507" spans="1:1" x14ac:dyDescent="0.3">
      <c r="A507" s="2" t="str">
        <f>"Seeking any and all input."</f>
        <v>Seeking any and all input.</v>
      </c>
    </row>
    <row r="508" spans="1:1" x14ac:dyDescent="0.3">
      <c r="A508" s="2" t="str">
        <f>"Seeking new strategies for deadline management."</f>
        <v>Seeking new strategies for deadline management.</v>
      </c>
    </row>
    <row r="509" spans="1:1" x14ac:dyDescent="0.3">
      <c r="A509" s="2" t="str">
        <f>"Selling the project to non-archival employees within institution"</f>
        <v>Selling the project to non-archival employees within institution</v>
      </c>
    </row>
    <row r="510" spans="1:1" x14ac:dyDescent="0.3">
      <c r="A510" s="2" t="str">
        <f>"Setting appropriate goals"</f>
        <v>Setting appropriate goals</v>
      </c>
    </row>
    <row r="511" spans="1:1" x14ac:dyDescent="0.3">
      <c r="A511" s="2" t="str">
        <f>"Share the information about how to do it well with my colleagues who have no experience."</f>
        <v>Share the information about how to do it well with my colleagues who have no experience.</v>
      </c>
    </row>
    <row r="512" spans="1:1" x14ac:dyDescent="0.3">
      <c r="A512" s="2" t="str">
        <f>"Show the value of the effort of the project"</f>
        <v>Show the value of the effort of the project</v>
      </c>
    </row>
    <row r="513" spans="1:1" x14ac:dyDescent="0.3">
      <c r="A513" s="2" t="str">
        <f>"Software tools"</f>
        <v>Software tools</v>
      </c>
    </row>
    <row r="514" spans="1:1" x14ac:dyDescent="0.3">
      <c r="A514" s="2" t="str">
        <f>"Soliciting involvement from stakeholders"</f>
        <v>Soliciting involvement from stakeholders</v>
      </c>
    </row>
    <row r="515" spans="1:1" x14ac:dyDescent="0.3">
      <c r="A515" s="2" t="str">
        <f>"Sound planning, especially digital projects"</f>
        <v>Sound planning, especially digital projects</v>
      </c>
    </row>
    <row r="516" spans="1:1" x14ac:dyDescent="0.3">
      <c r="A516" s="2" t="str">
        <f>"Stay on schedule"</f>
        <v>Stay on schedule</v>
      </c>
    </row>
    <row r="517" spans="1:1" x14ac:dyDescent="0.3">
      <c r="A517" s="2" t="str">
        <f>"Stay organized and have a plan before the project even begins"</f>
        <v>Stay organized and have a plan before the project even begins</v>
      </c>
    </row>
    <row r="518" spans="1:1" x14ac:dyDescent="0.3">
      <c r="A518" s="2" t="str">
        <f>"staying focused, on track and motivated"</f>
        <v>staying focused, on track and motivated</v>
      </c>
    </row>
    <row r="519" spans="1:1" x14ac:dyDescent="0.3">
      <c r="A519" s="2" t="str">
        <f>"Steps to complete for completing a project"</f>
        <v>Steps to complete for completing a project</v>
      </c>
    </row>
    <row r="520" spans="1:1" x14ac:dyDescent="0.3">
      <c r="A520" s="2" t="str">
        <f>"Sticking to Timelines - not letting it have scope creep, etc"</f>
        <v>Sticking to Timelines - not letting it have scope creep, etc</v>
      </c>
    </row>
    <row r="521" spans="1:1" x14ac:dyDescent="0.3">
      <c r="A521" s="2" t="str">
        <f>"Strategies and tips from other, more experienced people."</f>
        <v>Strategies and tips from other, more experienced people.</v>
      </c>
    </row>
    <row r="522" spans="1:1" x14ac:dyDescent="0.3">
      <c r="A522" s="2" t="str">
        <f>"Strategies for developing timelines to effectively manage long-term projects."</f>
        <v>Strategies for developing timelines to effectively manage long-term projects.</v>
      </c>
    </row>
    <row r="523" spans="1:1" x14ac:dyDescent="0.3">
      <c r="A523" s="2" t="str">
        <f>"Strengthen skills in developing and managing project scope, realistic budgeting and timelines."</f>
        <v>Strengthen skills in developing and managing project scope, realistic budgeting and timelines.</v>
      </c>
    </row>
    <row r="524" spans="1:1" x14ac:dyDescent="0.3">
      <c r="A524" s="2" t="str">
        <f>"Structure"</f>
        <v>Structure</v>
      </c>
    </row>
    <row r="525" spans="1:1" x14ac:dyDescent="0.3">
      <c r="A525" s="2" t="str">
        <f>"Structured planning"</f>
        <v>Structured planning</v>
      </c>
    </row>
    <row r="526" spans="1:1" x14ac:dyDescent="0.3">
      <c r="A526" s="2" t="str">
        <f>"successful planning and completion"</f>
        <v>successful planning and completion</v>
      </c>
    </row>
    <row r="527" spans="1:1" x14ac:dyDescent="0.3">
      <c r="A527" s="2" t="str">
        <f>"Supervise subodinates who have poor English skills"</f>
        <v>Supervise subodinates who have poor English skills</v>
      </c>
    </row>
    <row r="528" spans="1:1" x14ac:dyDescent="0.3">
      <c r="A528" s="2" t="str">
        <f>"Supervising staff, timeline, budget"</f>
        <v>Supervising staff, timeline, budget</v>
      </c>
    </row>
    <row r="529" spans="1:1" x14ac:dyDescent="0.3">
      <c r="A529" s="2" t="str">
        <f>"Supervisory and planning skills in case I ever lead/initiate a project."</f>
        <v>Supervisory and planning skills in case I ever lead/initiate a project.</v>
      </c>
    </row>
    <row r="530" spans="1:1" x14ac:dyDescent="0.3">
      <c r="A530" s="2" t="str">
        <f>"Systems to better track assignments among multiple project workers"</f>
        <v>Systems to better track assignments among multiple project workers</v>
      </c>
    </row>
    <row r="531" spans="1:1" x14ac:dyDescent="0.3">
      <c r="A531" s="2" t="str">
        <f>"Targeting an audience and rating success"</f>
        <v>Targeting an audience and rating success</v>
      </c>
    </row>
    <row r="532" spans="1:1" x14ac:dyDescent="0.3">
      <c r="A532" s="2" t="str">
        <f>"Task tracking"</f>
        <v>Task tracking</v>
      </c>
    </row>
    <row r="533" spans="1:1" x14ac:dyDescent="0.3">
      <c r="A533" s="2" t="str">
        <f>"The preparation phase"</f>
        <v>The preparation phase</v>
      </c>
    </row>
    <row r="534" spans="1:1" x14ac:dyDescent="0.3">
      <c r="A534" s="2" t="str">
        <f>"The process and knowledge of the concept"</f>
        <v>The process and knowledge of the concept</v>
      </c>
    </row>
    <row r="535" spans="1:1" x14ac:dyDescent="0.3">
      <c r="A535" s="2" t="str">
        <f>"the right level of detail and control"</f>
        <v>the right level of detail and control</v>
      </c>
    </row>
    <row r="536" spans="1:1" x14ac:dyDescent="0.3">
      <c r="A536" s="2" t="str">
        <f>"The steps of project management"</f>
        <v>The steps of project management</v>
      </c>
    </row>
    <row r="537" spans="1:1" x14ac:dyDescent="0.3">
      <c r="A537" s="2" t="str">
        <f>"There is no one thing."</f>
        <v>There is no one thing.</v>
      </c>
    </row>
    <row r="538" spans="1:1" x14ac:dyDescent="0.3">
      <c r="A538" s="2" t="str">
        <f>"Time and cost effective resource and personnel organization "</f>
        <v xml:space="preserve">Time and cost effective resource and personnel organization </v>
      </c>
    </row>
    <row r="539" spans="1:1" x14ac:dyDescent="0.3">
      <c r="A539" s="2" t="str">
        <f>"Time and people management; Budgeting"</f>
        <v>Time and people management; Budgeting</v>
      </c>
    </row>
    <row r="540" spans="1:1" x14ac:dyDescent="0.3">
      <c r="A540" s="2" t="str">
        <f>"Time and resource allocation over the duration of the project"</f>
        <v>Time and resource allocation over the duration of the project</v>
      </c>
    </row>
    <row r="541" spans="1:1" x14ac:dyDescent="0.3">
      <c r="A541" s="2" t="str">
        <f>"Time evaluation"</f>
        <v>Time evaluation</v>
      </c>
    </row>
    <row r="542" spans="1:1" x14ac:dyDescent="0.3">
      <c r="A542" s="2" t="str">
        <f>"Time management"</f>
        <v>Time management</v>
      </c>
    </row>
    <row r="543" spans="1:1" x14ac:dyDescent="0.3">
      <c r="A543" s="2" t="str">
        <f>"time management"</f>
        <v>time management</v>
      </c>
    </row>
    <row r="544" spans="1:1" x14ac:dyDescent="0.3">
      <c r="A544" s="2" t="str">
        <f>"Time Management"</f>
        <v>Time Management</v>
      </c>
    </row>
    <row r="545" spans="1:1" x14ac:dyDescent="0.3">
      <c r="A545" s="2" t="str">
        <f>"Time management"</f>
        <v>Time management</v>
      </c>
    </row>
    <row r="546" spans="1:1" x14ac:dyDescent="0.3">
      <c r="A546" s="2" t="str">
        <f>"Time Management"</f>
        <v>Time Management</v>
      </c>
    </row>
    <row r="547" spans="1:1" x14ac:dyDescent="0.3">
      <c r="A547" s="2" t="str">
        <f>"time management"</f>
        <v>time management</v>
      </c>
    </row>
    <row r="548" spans="1:1" x14ac:dyDescent="0.3">
      <c r="A548" s="2" t="str">
        <f>"Time management "</f>
        <v xml:space="preserve">Time management </v>
      </c>
    </row>
    <row r="549" spans="1:1" x14ac:dyDescent="0.3">
      <c r="A549" s="2" t="str">
        <f>"Time management and Record Keeping"</f>
        <v>Time management and Record Keeping</v>
      </c>
    </row>
    <row r="550" spans="1:1" x14ac:dyDescent="0.3">
      <c r="A550" s="2" t="str">
        <f>"Time management aspect of project management."</f>
        <v>Time management aspect of project management.</v>
      </c>
    </row>
    <row r="551" spans="1:1" x14ac:dyDescent="0.3">
      <c r="A551" s="2" t="str">
        <f>"time management for myself and volunteers"</f>
        <v>time management for myself and volunteers</v>
      </c>
    </row>
    <row r="552" spans="1:1" x14ac:dyDescent="0.3">
      <c r="A552" s="2" t="str">
        <f>"Time management, delegation"</f>
        <v>Time management, delegation</v>
      </c>
    </row>
    <row r="553" spans="1:1" x14ac:dyDescent="0.3">
      <c r="A553" s="2" t="str">
        <f>"Time Management, Prioritization, Staff Instruction"</f>
        <v>Time Management, Prioritization, Staff Instruction</v>
      </c>
    </row>
    <row r="554" spans="1:1" x14ac:dyDescent="0.3">
      <c r="A554" s="2" t="str">
        <f>"Time management; contingency planning"</f>
        <v>Time management; contingency planning</v>
      </c>
    </row>
    <row r="555" spans="1:1" x14ac:dyDescent="0.3">
      <c r="A555" s="2" t="str">
        <f>"Time management; finishing projects through"</f>
        <v>Time management; finishing projects through</v>
      </c>
    </row>
    <row r="556" spans="1:1" x14ac:dyDescent="0.3">
      <c r="A556" s="2" t="str">
        <f>"time managment, cost"</f>
        <v>time managment, cost</v>
      </c>
    </row>
    <row r="557" spans="1:1" x14ac:dyDescent="0.3">
      <c r="A557" s="2" t="str">
        <f>"Timeline development"</f>
        <v>Timeline development</v>
      </c>
    </row>
    <row r="558" spans="1:1" x14ac:dyDescent="0.3">
      <c r="A558" s="2" t="str">
        <f>"Timeline management"</f>
        <v>Timeline management</v>
      </c>
    </row>
    <row r="559" spans="1:1" x14ac:dyDescent="0.3">
      <c r="A559" s="2" t="str">
        <f>"Timeline management"</f>
        <v>Timeline management</v>
      </c>
    </row>
    <row r="560" spans="1:1" x14ac:dyDescent="0.3">
      <c r="A560" s="2" t="str">
        <f>"Times and budgets "</f>
        <v xml:space="preserve">Times and budgets </v>
      </c>
    </row>
    <row r="561" spans="1:1" ht="28.8" x14ac:dyDescent="0.3">
      <c r="A561" s="2" t="str">
        <f>"Tips and pointers to be more efficient and effective while taking into consideration the reality of Museum and Archives environments, which is not the same as the business world."</f>
        <v>Tips and pointers to be more efficient and effective while taking into consideration the reality of Museum and Archives environments, which is not the same as the business world.</v>
      </c>
    </row>
    <row r="562" spans="1:1" x14ac:dyDescent="0.3">
      <c r="A562" s="2" t="str">
        <f>"Tips to learn to work well with an unknown group of people."</f>
        <v>Tips to learn to work well with an unknown group of people.</v>
      </c>
    </row>
    <row r="563" spans="1:1" x14ac:dyDescent="0.3">
      <c r="A563" s="2" t="str">
        <f>"To become better at details and steps"</f>
        <v>To become better at details and steps</v>
      </c>
    </row>
    <row r="564" spans="1:1" ht="28.8" x14ac:dyDescent="0.3">
      <c r="A564" s="2" t="str">
        <f>"To develop a framework which enables me to put together a realistic project that has a positive impact on the workplace."</f>
        <v>To develop a framework which enables me to put together a realistic project that has a positive impact on the workplace.</v>
      </c>
    </row>
    <row r="565" spans="1:1" x14ac:dyDescent="0.3">
      <c r="A565" s="2" t="str">
        <f>"To improve in managing more complex projects."</f>
        <v>To improve in managing more complex projects.</v>
      </c>
    </row>
    <row r="566" spans="1:1" x14ac:dyDescent="0.3">
      <c r="A566" s="2" t="str">
        <f>"To know how to plan and evaluate a project"</f>
        <v>To know how to plan and evaluate a project</v>
      </c>
    </row>
    <row r="567" spans="1:1" x14ac:dyDescent="0.3">
      <c r="A567" s="2" t="str">
        <f>"to know my audience and how to evaluate projects mid-stream "</f>
        <v xml:space="preserve">to know my audience and how to evaluate projects mid-stream </v>
      </c>
    </row>
    <row r="568" spans="1:1" x14ac:dyDescent="0.3">
      <c r="A568" s="2" t="str">
        <f>"To know that I have the confidence and the knowledge to complete a project well."</f>
        <v>To know that I have the confidence and the knowledge to complete a project well.</v>
      </c>
    </row>
    <row r="569" spans="1:1" x14ac:dyDescent="0.3">
      <c r="A569" s="2" t="str">
        <f>"To learn about the importance of planning ahead of time. "</f>
        <v xml:space="preserve">To learn about the importance of planning ahead of time. </v>
      </c>
    </row>
    <row r="570" spans="1:1" x14ac:dyDescent="0.3">
      <c r="A570" s="2" t="str">
        <f>"To learn how to collaboarte with outside organizations"</f>
        <v>To learn how to collaboarte with outside organizations</v>
      </c>
    </row>
    <row r="571" spans="1:1" x14ac:dyDescent="0.3">
      <c r="A571" s="2" t="str">
        <f>"To learn to manage projects and evaluate  performance as to improve future projects/project management."</f>
        <v>To learn to manage projects and evaluate  performance as to improve future projects/project management.</v>
      </c>
    </row>
    <row r="572" spans="1:1" x14ac:dyDescent="0.3">
      <c r="A572" s="2" t="str">
        <f>"To motivate passive people to step into leadership roles and carryout a well executed project"</f>
        <v>To motivate passive people to step into leadership roles and carryout a well executed project</v>
      </c>
    </row>
    <row r="573" spans="1:1" x14ac:dyDescent="0.3">
      <c r="A573" s="2" t="str">
        <f>"To understand goals, key elements, timelines, reporting, flexibility, etc."</f>
        <v>To understand goals, key elements, timelines, reporting, flexibility, etc.</v>
      </c>
    </row>
    <row r="574" spans="1:1" x14ac:dyDescent="0.3">
      <c r="A574" s="2" t="str">
        <f>"To understand the philosophy behind it so I can do better."</f>
        <v>To understand the philosophy behind it so I can do better.</v>
      </c>
    </row>
    <row r="575" spans="1:1" x14ac:dyDescent="0.3">
      <c r="A575" s="2" t="str">
        <f>"Tools and tips for better documentation."</f>
        <v>Tools and tips for better documentation.</v>
      </c>
    </row>
    <row r="576" spans="1:1" x14ac:dyDescent="0.3">
      <c r="A576" s="2" t="str">
        <f>"tools for designing &amp; managing complex tasks, organizational strategies"</f>
        <v>tools for designing &amp; managing complex tasks, organizational strategies</v>
      </c>
    </row>
    <row r="577" spans="1:1" x14ac:dyDescent="0.3">
      <c r="A577" s="2" t="str">
        <f>"tools for project management, free or inexpensive resources for PM learning"</f>
        <v>tools for project management, free or inexpensive resources for PM learning</v>
      </c>
    </row>
    <row r="578" spans="1:1" x14ac:dyDescent="0.3">
      <c r="A578" s="2" t="str">
        <f>"tools to help with project management"</f>
        <v>tools to help with project management</v>
      </c>
    </row>
    <row r="579" spans="1:1" x14ac:dyDescent="0.3">
      <c r="A579" s="2" t="str">
        <f>"Tools to use to manage everything on a broad scale and at the micro level at the same time."</f>
        <v>Tools to use to manage everything on a broad scale and at the micro level at the same time.</v>
      </c>
    </row>
    <row r="580" spans="1:1" x14ac:dyDescent="0.3">
      <c r="A580" s="2" t="str">
        <f>"tracking tasks"</f>
        <v>tracking tasks</v>
      </c>
    </row>
    <row r="581" spans="1:1" x14ac:dyDescent="0.3">
      <c r="A581" s="2" t="str">
        <f>"Tracking/calendaring"</f>
        <v>Tracking/calendaring</v>
      </c>
    </row>
    <row r="582" spans="1:1" x14ac:dyDescent="0.3">
      <c r="A582" s="2" t="str">
        <f>"Training project workers"</f>
        <v>Training project workers</v>
      </c>
    </row>
    <row r="583" spans="1:1" x14ac:dyDescent="0.3">
      <c r="A583" s="2" t="str">
        <f>"Understadning of universal processes/expectations"</f>
        <v>Understadning of universal processes/expectations</v>
      </c>
    </row>
    <row r="584" spans="1:1" x14ac:dyDescent="0.3">
      <c r="A584" s="2" t="str">
        <f>"Understand how to avoid scope creep and delays due to management buy-in"</f>
        <v>Understand how to avoid scope creep and delays due to management buy-in</v>
      </c>
    </row>
    <row r="585" spans="1:1" x14ac:dyDescent="0.3">
      <c r="A585" s="2" t="str">
        <f>"Understand the theory"</f>
        <v>Understand the theory</v>
      </c>
    </row>
    <row r="586" spans="1:1" x14ac:dyDescent="0.3">
      <c r="A586" s="2" t="str">
        <f>"understand what it is and ho.w it will belp in adding a new display and collection to the Archives"</f>
        <v>understand what it is and ho.w it will belp in adding a new display and collection to the Archives</v>
      </c>
    </row>
    <row r="587" spans="1:1" x14ac:dyDescent="0.3">
      <c r="A587" s="2" t="str">
        <f>"Unified collaboration within a project team "</f>
        <v xml:space="preserve">Unified collaboration within a project team </v>
      </c>
    </row>
    <row r="588" spans="1:1" x14ac:dyDescent="0.3">
      <c r="A588" s="2" t="str">
        <f>"Update to most project timeline management format"</f>
        <v>Update to most project timeline management format</v>
      </c>
    </row>
    <row r="589" spans="1:1" x14ac:dyDescent="0.3">
      <c r="A589" s="2" t="str">
        <f>"Use software to coordinate activites among team players"</f>
        <v>Use software to coordinate activites among team players</v>
      </c>
    </row>
    <row r="590" spans="1:1" ht="28.8" x14ac:dyDescent="0.3">
      <c r="A590" s="2" t="str">
        <f>"using software for planning assistance; why didn't list of org's include Medical Library Association???? Had to check something to get reg'd, but I'm not a children's librarian!!!"</f>
        <v>using software for planning assistance; why didn't list of org's include Medical Library Association???? Had to check something to get reg'd, but I'm not a children's librarian!!!</v>
      </c>
    </row>
    <row r="591" spans="1:1" x14ac:dyDescent="0.3">
      <c r="A591" s="2" t="str">
        <f>"value, sustainability, audiende"</f>
        <v>value, sustainability, audiende</v>
      </c>
    </row>
    <row r="592" spans="1:1" x14ac:dyDescent="0.3">
      <c r="A592" s="2" t="str">
        <f>"Volunteer management"</f>
        <v>Volunteer management</v>
      </c>
    </row>
    <row r="593" spans="1:1" x14ac:dyDescent="0.3">
      <c r="A593" s="2" t="str">
        <f>"Want to learn the fundamentals of PM, as I find it interesting and could apply it to my work."</f>
        <v>Want to learn the fundamentals of PM, as I find it interesting and could apply it to my work.</v>
      </c>
    </row>
    <row r="594" spans="1:1" ht="28.8" x14ac:dyDescent="0.3">
      <c r="A594" s="2" t="str">
        <f>"What is it and what counts as a ""project"" as opposed to any other goal? ""Project management"" wasn't part of corporate terminology until a few years ago; is this skill different from simply being well-organized or a good planner?"</f>
        <v>What is it and what counts as a "project" as opposed to any other goal? "Project management" wasn't part of corporate terminology until a few years ago; is this skill different from simply being well-organized or a good planner?</v>
      </c>
    </row>
    <row r="595" spans="1:1" x14ac:dyDescent="0.3">
      <c r="A595" s="2" t="str">
        <f>"WHAT IS NEW IN THE MUSEUM FIELD THAT CAN RELATE TO FINANCES AT A PROJECT MANAGEMENT LEVEL."</f>
        <v>WHAT IS NEW IN THE MUSEUM FIELD THAT CAN RELATE TO FINANCES AT A PROJECT MANAGEMENT LEVEL.</v>
      </c>
    </row>
    <row r="596" spans="1:1" x14ac:dyDescent="0.3">
      <c r="A596" s="2" t="s">
        <v>0</v>
      </c>
    </row>
    <row r="597" spans="1:1" x14ac:dyDescent="0.3">
      <c r="A597" s="2" t="str">
        <f>"What project management looks like in the public library. "</f>
        <v xml:space="preserve">What project management looks like in the public library. </v>
      </c>
    </row>
    <row r="598" spans="1:1" x14ac:dyDescent="0.3">
      <c r="A598" s="2" t="str">
        <f>"Work estimation"</f>
        <v>Work estimation</v>
      </c>
    </row>
    <row r="599" spans="1:1" x14ac:dyDescent="0.3">
      <c r="A599" s="2" t="str">
        <f>"Work Flow prior to the event and follow up after the event"</f>
        <v>Work Flow prior to the event and follow up after the event</v>
      </c>
    </row>
    <row r="600" spans="1:1" x14ac:dyDescent="0.3">
      <c r="A600" s="2" t="str">
        <f>"Work with others."</f>
        <v>Work with others.</v>
      </c>
    </row>
    <row r="601" spans="1:1" x14ac:dyDescent="0.3">
      <c r="A601" s="2" t="str">
        <f>"Workflow development - how to stay on track and on budget"</f>
        <v>Workflow development - how to stay on track and on budget</v>
      </c>
    </row>
    <row r="602" spans="1:1" x14ac:dyDescent="0.3">
      <c r="A602" s="2" t="str">
        <f>"Working with advisory committees/boards"</f>
        <v>Working with advisory committees/boards</v>
      </c>
    </row>
    <row r="603" spans="1:1" x14ac:dyDescent="0.3">
      <c r="A603" s="2" t="str">
        <f>"Workplans, assessing staff capabiliites and training needs, sheduling tasks"</f>
        <v>Workplans, assessing staff capabiliites and training needs, sheduling tasks</v>
      </c>
    </row>
    <row r="604" spans="1:1" x14ac:dyDescent="0.3">
      <c r="A604" s="2" t="str">
        <f>"Write a proposal for a project./Set the framework."</f>
        <v>Write a proposal for a project./Set the framework.</v>
      </c>
    </row>
    <row r="605" spans="1:1" x14ac:dyDescent="0.3">
      <c r="A605" s="2" t="str">
        <f>"writing the plan for laypersons"</f>
        <v>writing the plan for laypersons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OCLC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Jennifer Peterson</cp:lastModifiedBy>
  <dcterms:created xsi:type="dcterms:W3CDTF">2015-01-23T21:19:35Z</dcterms:created>
  <dcterms:modified xsi:type="dcterms:W3CDTF">2015-02-03T17:35:06Z</dcterms:modified>
</cp:coreProperties>
</file>